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wdp" ContentType="image/vnd.ms-photo"/>
  <Default Extension="vml" ContentType="application/vnd.openxmlformats-officedocument.vmlDrawing"/>
  <Default Extension="sldx" ContentType="application/vnd.openxmlformats-officedocument.presentationml.slide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EstaPastaDeTrabalho"/>
  <mc:AlternateContent xmlns:mc="http://schemas.openxmlformats.org/markup-compatibility/2006">
    <mc:Choice Requires="x15">
      <x15ac:absPath xmlns:x15ac="http://schemas.microsoft.com/office/spreadsheetml/2010/11/ac" url="S:\ASSESSORIA DE PLANEJAMENTO E GESTAO DA ESTRATEGIA\2021\Reprogramação 2021\Documento\Pareceres\"/>
    </mc:Choice>
  </mc:AlternateContent>
  <bookViews>
    <workbookView xWindow="0" yWindow="0" windowWidth="24000" windowHeight="9735" tabRatio="884" firstSheet="1" activeTab="1"/>
  </bookViews>
  <sheets>
    <sheet name="Capa do Parecer" sheetId="53" state="hidden" r:id="rId1"/>
    <sheet name="Capa" sheetId="67" r:id="rId2"/>
    <sheet name="Análise Geral " sheetId="54" r:id="rId3"/>
    <sheet name="Indicadores e Metas" sheetId="62" r:id="rId4"/>
    <sheet name="FORM.1" sheetId="64" r:id="rId5"/>
    <sheet name="FORM.2 " sheetId="63" r:id="rId6"/>
    <sheet name="FORM.3" sheetId="65" r:id="rId7"/>
    <sheet name="FORM.4" sheetId="66" r:id="rId8"/>
    <sheet name="FORM.1(rascunho)" sheetId="61" state="hidden" r:id="rId9"/>
  </sheets>
  <externalReferences>
    <externalReference r:id="rId10"/>
    <externalReference r:id="rId11"/>
    <externalReference r:id="rId12"/>
  </externalReferences>
  <definedNames>
    <definedName name="__xlfn_IFERROR">#N/A</definedName>
    <definedName name="_xlnm._FilterDatabase" localSheetId="5" hidden="1">'FORM.2 '!$A$8:$AJ$28</definedName>
    <definedName name="_xlnm._FilterDatabase" localSheetId="3" hidden="1">'Indicadores e Metas'!$A$27:$P$85</definedName>
    <definedName name="_Toc531614153" localSheetId="1">Capa!$A$6</definedName>
    <definedName name="A" localSheetId="1">#REF!</definedName>
    <definedName name="A" localSheetId="8">#REF!</definedName>
    <definedName name="A" localSheetId="5">#REF!</definedName>
    <definedName name="A" localSheetId="7">#REF!</definedName>
    <definedName name="A" localSheetId="3">#REF!</definedName>
    <definedName name="A">#REF!</definedName>
    <definedName name="andeia">#REF!</definedName>
    <definedName name="andreia">#REF!</definedName>
    <definedName name="andreia2">#REF!</definedName>
    <definedName name="andria">#REF!</definedName>
    <definedName name="Anexo" localSheetId="1">#REF!</definedName>
    <definedName name="Anexo" localSheetId="3">#REF!</definedName>
    <definedName name="Anexo">#REF!</definedName>
    <definedName name="Anexo_1.4.4" localSheetId="1">#REF!</definedName>
    <definedName name="Anexo_1.4.4" localSheetId="3">#REF!</definedName>
    <definedName name="Anexo_1.4.4">#REF!</definedName>
    <definedName name="ar">#N/A</definedName>
    <definedName name="_xlnm.Print_Area" localSheetId="2">'Análise Geral '!$A$1:$I$18</definedName>
    <definedName name="_xlnm.Print_Area" localSheetId="0">'Capa do Parecer'!$A$1:$C$30</definedName>
    <definedName name="_xlnm.Print_Area" localSheetId="4">FORM.1!$A$1:$H$37</definedName>
    <definedName name="_xlnm.Print_Area" localSheetId="8">'FORM.1(rascunho)'!$A$1:$I$22</definedName>
    <definedName name="_xlnm.Print_Area" localSheetId="5">'FORM.2 '!$A$1:$R$28</definedName>
    <definedName name="_xlnm.Print_Area" localSheetId="3">'Indicadores e Metas'!$A$2:$F$85</definedName>
    <definedName name="asas" localSheetId="2">#REF!</definedName>
    <definedName name="asas" localSheetId="1">#REF!</definedName>
    <definedName name="asas" localSheetId="8">#REF!</definedName>
    <definedName name="asas" localSheetId="3">#REF!</definedName>
    <definedName name="asas">#REF!</definedName>
    <definedName name="ass" localSheetId="2">#REF!</definedName>
    <definedName name="ass" localSheetId="1">#REF!</definedName>
    <definedName name="ass" localSheetId="3">#REF!</definedName>
    <definedName name="ass">#REF!</definedName>
    <definedName name="B">#REF!</definedName>
    <definedName name="_xlnm.Database" localSheetId="1">#REF!</definedName>
    <definedName name="_xlnm.Database" localSheetId="8">#REF!</definedName>
    <definedName name="_xlnm.Database" localSheetId="5">#REF!</definedName>
    <definedName name="_xlnm.Database" localSheetId="7">#REF!</definedName>
    <definedName name="_xlnm.Database" localSheetId="3">#REF!</definedName>
    <definedName name="_xlnm.Database">#REF!</definedName>
    <definedName name="banco_de_dados_sym" localSheetId="1">#REF!</definedName>
    <definedName name="banco_de_dados_sym" localSheetId="8">#REF!</definedName>
    <definedName name="banco_de_dados_sym" localSheetId="7">#REF!</definedName>
    <definedName name="banco_de_dados_sym" localSheetId="3">#REF!</definedName>
    <definedName name="banco_de_dados_sym">#REF!</definedName>
    <definedName name="bdf">#REF!</definedName>
    <definedName name="bfr">#REF!</definedName>
    <definedName name="capa">#REF!</definedName>
    <definedName name="caracteres">#REF!</definedName>
    <definedName name="cau">#REF!</definedName>
    <definedName name="CAUBRCAPA">#REF!</definedName>
    <definedName name="CDCD">#REF!</definedName>
    <definedName name="CDCD231">#REF!</definedName>
    <definedName name="cdfo">#REF!</definedName>
    <definedName name="cfggb">#REF!</definedName>
    <definedName name="cfgy">#REF!</definedName>
    <definedName name="cfh">#REF!</definedName>
    <definedName name="cmiit">#REF!</definedName>
    <definedName name="cndj">#REF!</definedName>
    <definedName name="comunicacao">#REF!</definedName>
    <definedName name="COMUNICAÇAO">#REF!</definedName>
    <definedName name="conting">#REF!</definedName>
    <definedName name="Copia" localSheetId="1">#REF!</definedName>
    <definedName name="Copia" localSheetId="3">#REF!</definedName>
    <definedName name="Copia">#REF!</definedName>
    <definedName name="copia2" localSheetId="1">#REF!</definedName>
    <definedName name="copia2" localSheetId="3">#REF!</definedName>
    <definedName name="copia2">#REF!</definedName>
    <definedName name="CPFA">#REF!</definedName>
    <definedName name="CPFA.">#REF!</definedName>
    <definedName name="_xlnm.Criteria" localSheetId="1">#REF!</definedName>
    <definedName name="_xlnm.Criteria" localSheetId="8">#REF!</definedName>
    <definedName name="_xlnm.Criteria" localSheetId="7">#REF!</definedName>
    <definedName name="_xlnm.Criteria" localSheetId="3">#REF!</definedName>
    <definedName name="_xlnm.Criteria">#REF!</definedName>
    <definedName name="da1dos">#REF!</definedName>
    <definedName name="dados" localSheetId="1">#REF!</definedName>
    <definedName name="dados" localSheetId="8">#REF!</definedName>
    <definedName name="dados" localSheetId="7">#REF!</definedName>
    <definedName name="dados" localSheetId="3">#REF!</definedName>
    <definedName name="dados">#REF!</definedName>
    <definedName name="dadosw">#REF!</definedName>
    <definedName name="Database" localSheetId="1">#REF!</definedName>
    <definedName name="Database">#REF!</definedName>
    <definedName name="DD">#REF!</definedName>
    <definedName name="dds">#REF!</definedName>
    <definedName name="Descritivo">#REF!</definedName>
    <definedName name="DEZEMBRO" localSheetId="1">#REF!</definedName>
    <definedName name="DEZEMBRO">#REF!</definedName>
    <definedName name="ef47rfg">#REF!</definedName>
    <definedName name="fghj">#REF!</definedName>
    <definedName name="FISC">#REF!</definedName>
    <definedName name="FISCGET">#REF!</definedName>
    <definedName name="folha">#REF!</definedName>
    <definedName name="FR">#REF!</definedName>
    <definedName name="FRGB">#REF!</definedName>
    <definedName name="g">#REF!</definedName>
    <definedName name="GSGRE">#REF!</definedName>
    <definedName name="h">#REF!</definedName>
    <definedName name="help">#REF!</definedName>
    <definedName name="helpd">#REF!</definedName>
    <definedName name="hual">#REF!</definedName>
    <definedName name="huala" localSheetId="1">#REF!</definedName>
    <definedName name="huala" localSheetId="8">#REF!</definedName>
    <definedName name="huala" localSheetId="7">#REF!</definedName>
    <definedName name="huala" localSheetId="3">#REF!</definedName>
    <definedName name="huala">#REF!</definedName>
    <definedName name="Indicadores">#REF!</definedName>
    <definedName name="iuto">#REF!</definedName>
    <definedName name="k">#REF!</definedName>
    <definedName name="kk" localSheetId="1">#REF!</definedName>
    <definedName name="kk" localSheetId="8">#REF!</definedName>
    <definedName name="kk" localSheetId="7">#REF!</definedName>
    <definedName name="kk" localSheetId="3">#REF!</definedName>
    <definedName name="kk">#REF!</definedName>
    <definedName name="kkk">#REF!</definedName>
    <definedName name="kkkk">#REF!</definedName>
    <definedName name="kkkkkk">#REF!</definedName>
    <definedName name="LALA">#REF!</definedName>
    <definedName name="Percentual5">'[1]Estudos - Receita'!$XFB$1:$XFB$20</definedName>
    <definedName name="PJ2anos">'[1]Estudos - Quant. PJ'!$K:$O,'[1]Estudos - Quant. PJ'!$J$2</definedName>
    <definedName name="PREs">#N/A</definedName>
    <definedName name="Presid">#N/A</definedName>
    <definedName name="QDCEF2">#REF!</definedName>
    <definedName name="quadro">#REF!</definedName>
    <definedName name="res">#REF!</definedName>
    <definedName name="rsto">#REF!</definedName>
    <definedName name="sdtu">#REF!</definedName>
    <definedName name="SE">#REF!</definedName>
    <definedName name="swe">#REF!</definedName>
    <definedName name="treinamento">#REF!</definedName>
    <definedName name="TUYK">#REF!</definedName>
    <definedName name="unidas">#REF!</definedName>
    <definedName name="UNIDOS">#REF!</definedName>
    <definedName name="VFG">#REF!</definedName>
    <definedName name="waldemar">#REF!</definedName>
    <definedName name="X" localSheetId="1">#REF!</definedName>
    <definedName name="X">#REF!</definedName>
    <definedName name="XDD">#REF!</definedName>
    <definedName name="XFE1048575" localSheetId="1">#REF!</definedName>
    <definedName name="XFE1048575" localSheetId="3">#REF!</definedName>
    <definedName name="XFE1048575">#REF!</definedName>
    <definedName name="XFe1048576" localSheetId="1">#REF!</definedName>
    <definedName name="XFe1048576" localSheetId="3">#REF!</definedName>
    <definedName name="XFe1048576">#REF!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30" i="64" l="1"/>
  <c r="C31" i="64"/>
  <c r="C32" i="64"/>
  <c r="D30" i="64"/>
  <c r="L19" i="63"/>
  <c r="L20" i="63"/>
  <c r="M20" i="63" s="1"/>
  <c r="L23" i="63"/>
  <c r="M23" i="63" s="1"/>
  <c r="D31" i="64"/>
  <c r="E31" i="64"/>
  <c r="D32" i="64"/>
  <c r="L8" i="63"/>
  <c r="L9" i="63"/>
  <c r="L10" i="63"/>
  <c r="M10" i="63" s="1"/>
  <c r="P10" i="63" s="1"/>
  <c r="L11" i="63"/>
  <c r="M11" i="63" s="1"/>
  <c r="L12" i="63"/>
  <c r="M12" i="63" s="1"/>
  <c r="L13" i="63"/>
  <c r="L15" i="63"/>
  <c r="L16" i="63"/>
  <c r="M16" i="63" s="1"/>
  <c r="L17" i="63"/>
  <c r="M17" i="63" s="1"/>
  <c r="L18" i="63"/>
  <c r="F33" i="64"/>
  <c r="G33" i="64" s="1"/>
  <c r="H33" i="64" s="1"/>
  <c r="F34" i="64"/>
  <c r="F35" i="64"/>
  <c r="G35" i="64" s="1"/>
  <c r="H35" i="64" s="1"/>
  <c r="H13" i="66"/>
  <c r="H23" i="66" s="1"/>
  <c r="F7" i="66"/>
  <c r="F12" i="66"/>
  <c r="F23" i="66" s="1"/>
  <c r="F13" i="66"/>
  <c r="P22" i="66"/>
  <c r="P23" i="66" s="1"/>
  <c r="O22" i="66"/>
  <c r="C22" i="66"/>
  <c r="B22" i="66"/>
  <c r="A22" i="66"/>
  <c r="L21" i="66"/>
  <c r="O21" i="66"/>
  <c r="Q21" i="66" s="1"/>
  <c r="D21" i="66"/>
  <c r="C21" i="66"/>
  <c r="B21" i="66"/>
  <c r="A21" i="66"/>
  <c r="L20" i="66"/>
  <c r="O20" i="66" s="1"/>
  <c r="Q20" i="66" s="1"/>
  <c r="D20" i="66"/>
  <c r="C20" i="66"/>
  <c r="B20" i="66"/>
  <c r="A20" i="66"/>
  <c r="K19" i="66"/>
  <c r="O19" i="66" s="1"/>
  <c r="Q19" i="66" s="1"/>
  <c r="C19" i="66"/>
  <c r="B19" i="66"/>
  <c r="A19" i="66"/>
  <c r="K18" i="66"/>
  <c r="O18" i="66" s="1"/>
  <c r="Q18" i="66" s="1"/>
  <c r="C18" i="66"/>
  <c r="B18" i="66"/>
  <c r="A18" i="66"/>
  <c r="J17" i="66"/>
  <c r="I17" i="66"/>
  <c r="C17" i="66"/>
  <c r="B17" i="66"/>
  <c r="A17" i="66"/>
  <c r="I16" i="66"/>
  <c r="J16" i="66"/>
  <c r="C16" i="66"/>
  <c r="B16" i="66"/>
  <c r="A16" i="66"/>
  <c r="K15" i="66"/>
  <c r="J15" i="66"/>
  <c r="I15" i="66"/>
  <c r="C15" i="66"/>
  <c r="B15" i="66"/>
  <c r="A15" i="66"/>
  <c r="K14" i="66"/>
  <c r="O14" i="66" s="1"/>
  <c r="Q14" i="66" s="1"/>
  <c r="C14" i="66"/>
  <c r="B14" i="66"/>
  <c r="A14" i="66"/>
  <c r="N13" i="66"/>
  <c r="N23" i="66" s="1"/>
  <c r="K13" i="66"/>
  <c r="J13" i="66"/>
  <c r="G13" i="66"/>
  <c r="C13" i="66"/>
  <c r="B13" i="66"/>
  <c r="A13" i="66"/>
  <c r="C12" i="66"/>
  <c r="B12" i="66"/>
  <c r="A12" i="66"/>
  <c r="J11" i="66"/>
  <c r="O11" i="66" s="1"/>
  <c r="Q11" i="66" s="1"/>
  <c r="I11" i="66"/>
  <c r="C11" i="66"/>
  <c r="B11" i="66"/>
  <c r="A11" i="66"/>
  <c r="K10" i="66"/>
  <c r="O10" i="66" s="1"/>
  <c r="Q10" i="66" s="1"/>
  <c r="C10" i="66"/>
  <c r="B10" i="66"/>
  <c r="A10" i="66"/>
  <c r="L9" i="66"/>
  <c r="O9" i="66" s="1"/>
  <c r="Q9" i="66" s="1"/>
  <c r="C9" i="66"/>
  <c r="B9" i="66"/>
  <c r="A9" i="66"/>
  <c r="C8" i="66"/>
  <c r="B8" i="66"/>
  <c r="A8" i="66"/>
  <c r="G7" i="66"/>
  <c r="K7" i="66"/>
  <c r="C7" i="66"/>
  <c r="B7" i="66"/>
  <c r="A7" i="66"/>
  <c r="F18" i="65"/>
  <c r="F16" i="65"/>
  <c r="L15" i="65"/>
  <c r="N14" i="65"/>
  <c r="L12" i="65"/>
  <c r="D8" i="65"/>
  <c r="N6" i="65"/>
  <c r="E6" i="65"/>
  <c r="D6" i="65"/>
  <c r="E44" i="64"/>
  <c r="E8" i="65"/>
  <c r="G28" i="64"/>
  <c r="F26" i="64"/>
  <c r="G26" i="64" s="1"/>
  <c r="H26" i="64" s="1"/>
  <c r="F25" i="64"/>
  <c r="G25" i="64" s="1"/>
  <c r="H25" i="64" s="1"/>
  <c r="E24" i="64"/>
  <c r="D24" i="64"/>
  <c r="C24" i="64"/>
  <c r="B43" i="64" s="1"/>
  <c r="G23" i="64"/>
  <c r="H23" i="64" s="1"/>
  <c r="E22" i="64"/>
  <c r="F22" i="64" s="1"/>
  <c r="F21" i="64"/>
  <c r="F20" i="64"/>
  <c r="G20" i="64" s="1"/>
  <c r="H20" i="64" s="1"/>
  <c r="F19" i="64"/>
  <c r="G19" i="64" s="1"/>
  <c r="H19" i="64" s="1"/>
  <c r="F18" i="64"/>
  <c r="G18" i="64" s="1"/>
  <c r="H18" i="64" s="1"/>
  <c r="F17" i="64"/>
  <c r="G17" i="64" s="1"/>
  <c r="H17" i="64" s="1"/>
  <c r="E16" i="64"/>
  <c r="D16" i="64"/>
  <c r="C16" i="64"/>
  <c r="D15" i="64"/>
  <c r="F15" i="64" s="1"/>
  <c r="G15" i="64" s="1"/>
  <c r="H15" i="64" s="1"/>
  <c r="F14" i="64"/>
  <c r="E13" i="64"/>
  <c r="C13" i="64"/>
  <c r="O24" i="63"/>
  <c r="K24" i="63"/>
  <c r="J24" i="63"/>
  <c r="Q22" i="63"/>
  <c r="R22" i="63"/>
  <c r="P22" i="63"/>
  <c r="Q21" i="63"/>
  <c r="R21" i="63"/>
  <c r="P21" i="63"/>
  <c r="M19" i="63"/>
  <c r="P19" i="63" s="1"/>
  <c r="M18" i="63"/>
  <c r="P18" i="63" s="1"/>
  <c r="M15" i="63"/>
  <c r="P15" i="63" s="1"/>
  <c r="M14" i="63"/>
  <c r="D13" i="66" s="1"/>
  <c r="M13" i="63"/>
  <c r="Q13" i="63" s="1"/>
  <c r="R13" i="63" s="1"/>
  <c r="F13" i="62"/>
  <c r="Q18" i="63"/>
  <c r="R18" i="63" s="1"/>
  <c r="D17" i="66"/>
  <c r="M9" i="63"/>
  <c r="E6" i="61"/>
  <c r="E7" i="61"/>
  <c r="E8" i="61"/>
  <c r="E9" i="61"/>
  <c r="E10" i="61"/>
  <c r="E11" i="61"/>
  <c r="E12" i="61"/>
  <c r="E13" i="61"/>
  <c r="E14" i="61"/>
  <c r="E15" i="61"/>
  <c r="E16" i="61"/>
  <c r="E17" i="61"/>
  <c r="E18" i="61"/>
  <c r="E19" i="61"/>
  <c r="E20" i="61"/>
  <c r="E21" i="61"/>
  <c r="E5" i="61"/>
  <c r="C6" i="61"/>
  <c r="C7" i="61"/>
  <c r="C8" i="61"/>
  <c r="C9" i="61"/>
  <c r="C10" i="61"/>
  <c r="C11" i="61"/>
  <c r="C12" i="61"/>
  <c r="C13" i="61"/>
  <c r="C14" i="61"/>
  <c r="C15" i="61"/>
  <c r="C16" i="61"/>
  <c r="C17" i="61"/>
  <c r="C18" i="61"/>
  <c r="C19" i="61"/>
  <c r="C20" i="61"/>
  <c r="C21" i="61"/>
  <c r="C5" i="61"/>
  <c r="P9" i="63"/>
  <c r="D6" i="61"/>
  <c r="F6" i="61"/>
  <c r="D7" i="61"/>
  <c r="F7" i="61"/>
  <c r="D8" i="61"/>
  <c r="F8" i="61"/>
  <c r="D9" i="61"/>
  <c r="F9" i="61"/>
  <c r="D10" i="61"/>
  <c r="F10" i="61"/>
  <c r="D11" i="61"/>
  <c r="F11" i="61"/>
  <c r="D12" i="61"/>
  <c r="F12" i="61"/>
  <c r="D13" i="61"/>
  <c r="F13" i="61"/>
  <c r="D14" i="61"/>
  <c r="F14" i="61"/>
  <c r="D15" i="61"/>
  <c r="F15" i="61"/>
  <c r="D16" i="61"/>
  <c r="F16" i="61"/>
  <c r="D17" i="61"/>
  <c r="F17" i="61"/>
  <c r="D18" i="61"/>
  <c r="F18" i="61"/>
  <c r="D19" i="61"/>
  <c r="F19" i="61"/>
  <c r="D20" i="61"/>
  <c r="F20" i="61"/>
  <c r="D21" i="61"/>
  <c r="F21" i="61"/>
  <c r="F5" i="61"/>
  <c r="D5" i="61"/>
  <c r="A2" i="54"/>
  <c r="H5" i="61"/>
  <c r="G5" i="61"/>
  <c r="F22" i="61"/>
  <c r="G6" i="61"/>
  <c r="G7" i="61"/>
  <c r="H7" i="61"/>
  <c r="H8" i="61"/>
  <c r="H9" i="61"/>
  <c r="G9" i="61"/>
  <c r="G10" i="61"/>
  <c r="H11" i="61"/>
  <c r="G11" i="61"/>
  <c r="H12" i="61"/>
  <c r="H13" i="61"/>
  <c r="G13" i="61"/>
  <c r="G14" i="61"/>
  <c r="H15" i="61"/>
  <c r="G15" i="61"/>
  <c r="G17" i="61"/>
  <c r="H17" i="61"/>
  <c r="H18" i="61"/>
  <c r="G19" i="61"/>
  <c r="G20" i="61"/>
  <c r="H20" i="61"/>
  <c r="C22" i="61"/>
  <c r="G21" i="61"/>
  <c r="E22" i="61"/>
  <c r="H21" i="61"/>
  <c r="G18" i="61"/>
  <c r="H16" i="61"/>
  <c r="G12" i="61"/>
  <c r="G8" i="61"/>
  <c r="H19" i="61"/>
  <c r="G16" i="61"/>
  <c r="H14" i="61"/>
  <c r="H10" i="61"/>
  <c r="H6" i="61"/>
  <c r="D22" i="61"/>
  <c r="H22" i="61"/>
  <c r="I6" i="61"/>
  <c r="G22" i="61"/>
  <c r="I19" i="61"/>
  <c r="I21" i="61"/>
  <c r="I22" i="61"/>
  <c r="I13" i="61"/>
  <c r="I9" i="61"/>
  <c r="I15" i="61"/>
  <c r="I20" i="61"/>
  <c r="I8" i="61"/>
  <c r="I17" i="61"/>
  <c r="I18" i="61"/>
  <c r="I7" i="61"/>
  <c r="I11" i="61"/>
  <c r="I12" i="61"/>
  <c r="I5" i="61"/>
  <c r="I16" i="61"/>
  <c r="I10" i="61"/>
  <c r="I14" i="61"/>
  <c r="Q11" i="63" l="1"/>
  <c r="R11" i="63" s="1"/>
  <c r="P11" i="63"/>
  <c r="O17" i="66"/>
  <c r="Q17" i="66" s="1"/>
  <c r="Q22" i="66"/>
  <c r="O7" i="66"/>
  <c r="J23" i="66"/>
  <c r="G23" i="66"/>
  <c r="O12" i="66"/>
  <c r="Q12" i="66" s="1"/>
  <c r="Q10" i="63"/>
  <c r="R10" i="63" s="1"/>
  <c r="D9" i="66"/>
  <c r="P14" i="63"/>
  <c r="Q14" i="63"/>
  <c r="R14" i="63" s="1"/>
  <c r="Q23" i="63"/>
  <c r="R23" i="63" s="1"/>
  <c r="D22" i="66"/>
  <c r="N23" i="63"/>
  <c r="N24" i="63" s="1"/>
  <c r="P13" i="63"/>
  <c r="P12" i="63"/>
  <c r="D11" i="66"/>
  <c r="Q12" i="63"/>
  <c r="R12" i="63" s="1"/>
  <c r="D15" i="66"/>
  <c r="P16" i="63"/>
  <c r="Q16" i="63"/>
  <c r="R16" i="63" s="1"/>
  <c r="L24" i="63"/>
  <c r="D18" i="66"/>
  <c r="P23" i="63"/>
  <c r="D10" i="66"/>
  <c r="D12" i="66"/>
  <c r="E30" i="64"/>
  <c r="F30" i="64" s="1"/>
  <c r="Q19" i="63"/>
  <c r="R19" i="63" s="1"/>
  <c r="M8" i="63"/>
  <c r="F31" i="64"/>
  <c r="G31" i="64" s="1"/>
  <c r="H31" i="64" s="1"/>
  <c r="E12" i="64"/>
  <c r="E11" i="64" s="1"/>
  <c r="E10" i="64" s="1"/>
  <c r="E27" i="64" s="1"/>
  <c r="C12" i="64"/>
  <c r="C11" i="64" s="1"/>
  <c r="C10" i="64" s="1"/>
  <c r="D13" i="64"/>
  <c r="D12" i="64" s="1"/>
  <c r="D11" i="64" s="1"/>
  <c r="D10" i="64" s="1"/>
  <c r="D27" i="64" s="1"/>
  <c r="G22" i="64"/>
  <c r="H22" i="64" s="1"/>
  <c r="G14" i="64"/>
  <c r="H14" i="64" s="1"/>
  <c r="G34" i="64"/>
  <c r="H34" i="64" s="1"/>
  <c r="C29" i="64"/>
  <c r="C36" i="64" s="1"/>
  <c r="F16" i="64"/>
  <c r="F8" i="65"/>
  <c r="D29" i="64"/>
  <c r="D36" i="64" s="1"/>
  <c r="G21" i="64"/>
  <c r="H21" i="64" s="1"/>
  <c r="F6" i="65"/>
  <c r="F13" i="64"/>
  <c r="F24" i="64"/>
  <c r="M24" i="63"/>
  <c r="D16" i="66"/>
  <c r="Q17" i="63"/>
  <c r="R17" i="63" s="1"/>
  <c r="P17" i="63"/>
  <c r="Q9" i="63"/>
  <c r="R9" i="63" s="1"/>
  <c r="E24" i="65"/>
  <c r="F24" i="65" s="1"/>
  <c r="Q20" i="63"/>
  <c r="R20" i="63" s="1"/>
  <c r="D14" i="66"/>
  <c r="E14" i="65"/>
  <c r="E20" i="65" s="1"/>
  <c r="F20" i="65" s="1"/>
  <c r="K23" i="66"/>
  <c r="O15" i="66"/>
  <c r="Q15" i="66" s="1"/>
  <c r="O13" i="66"/>
  <c r="Q13" i="66" s="1"/>
  <c r="E32" i="64"/>
  <c r="F32" i="64" s="1"/>
  <c r="D19" i="66"/>
  <c r="D8" i="66"/>
  <c r="P20" i="63"/>
  <c r="E22" i="65"/>
  <c r="F22" i="65" s="1"/>
  <c r="Q15" i="63"/>
  <c r="R15" i="63" s="1"/>
  <c r="O16" i="66"/>
  <c r="Q16" i="66" s="1"/>
  <c r="F43" i="64"/>
  <c r="C48" i="64"/>
  <c r="Q7" i="66"/>
  <c r="M5" i="65"/>
  <c r="L23" i="66"/>
  <c r="I23" i="66"/>
  <c r="D5" i="65" l="1"/>
  <c r="D7" i="65" s="1"/>
  <c r="D9" i="65" s="1"/>
  <c r="D13" i="65" s="1"/>
  <c r="D7" i="66"/>
  <c r="D23" i="66" s="1"/>
  <c r="Q8" i="63"/>
  <c r="R8" i="63" s="1"/>
  <c r="E12" i="65"/>
  <c r="F12" i="65" s="1"/>
  <c r="P8" i="63"/>
  <c r="G16" i="64"/>
  <c r="H16" i="64" s="1"/>
  <c r="D37" i="64"/>
  <c r="G13" i="64"/>
  <c r="H13" i="64" s="1"/>
  <c r="F12" i="64"/>
  <c r="B42" i="64"/>
  <c r="C27" i="64"/>
  <c r="C37" i="64" s="1"/>
  <c r="L7" i="65"/>
  <c r="L13" i="65" s="1"/>
  <c r="G24" i="64"/>
  <c r="H24" i="64" s="1"/>
  <c r="C47" i="64"/>
  <c r="C49" i="64" s="1"/>
  <c r="C43" i="64"/>
  <c r="D43" i="64" s="1"/>
  <c r="F29" i="64"/>
  <c r="G30" i="64"/>
  <c r="H30" i="64" s="1"/>
  <c r="G32" i="64"/>
  <c r="H32" i="64" s="1"/>
  <c r="E29" i="64"/>
  <c r="E36" i="64" s="1"/>
  <c r="P24" i="63"/>
  <c r="Q24" i="63"/>
  <c r="R24" i="63" s="1"/>
  <c r="F14" i="65"/>
  <c r="M8" i="66"/>
  <c r="N5" i="65"/>
  <c r="M15" i="65"/>
  <c r="N15" i="65" s="1"/>
  <c r="M12" i="65"/>
  <c r="G43" i="64"/>
  <c r="D15" i="65" l="1"/>
  <c r="D19" i="65"/>
  <c r="D21" i="65"/>
  <c r="D17" i="65"/>
  <c r="D25" i="65"/>
  <c r="D23" i="65"/>
  <c r="B44" i="64"/>
  <c r="F11" i="64"/>
  <c r="G12" i="64"/>
  <c r="H12" i="64" s="1"/>
  <c r="M23" i="66"/>
  <c r="O8" i="66"/>
  <c r="E37" i="64"/>
  <c r="F36" i="64"/>
  <c r="I29" i="64" s="1"/>
  <c r="G29" i="64"/>
  <c r="H29" i="64" s="1"/>
  <c r="N12" i="65"/>
  <c r="F10" i="64" l="1"/>
  <c r="G11" i="64"/>
  <c r="H11" i="64" s="1"/>
  <c r="E5" i="65"/>
  <c r="Q8" i="66"/>
  <c r="O23" i="66"/>
  <c r="I34" i="64"/>
  <c r="I33" i="64"/>
  <c r="G36" i="64"/>
  <c r="H36" i="64" s="1"/>
  <c r="I36" i="64"/>
  <c r="I31" i="64"/>
  <c r="I35" i="64"/>
  <c r="I32" i="64"/>
  <c r="I30" i="64"/>
  <c r="F5" i="65" l="1"/>
  <c r="E7" i="65"/>
  <c r="M7" i="65"/>
  <c r="F74" i="62"/>
  <c r="C42" i="64"/>
  <c r="F27" i="64"/>
  <c r="G10" i="64"/>
  <c r="H10" i="64" s="1"/>
  <c r="B47" i="64"/>
  <c r="D47" i="64" s="1"/>
  <c r="Q23" i="66"/>
  <c r="R8" i="66" s="1"/>
  <c r="B48" i="64"/>
  <c r="F42" i="64"/>
  <c r="O24" i="66" l="1"/>
  <c r="G27" i="64"/>
  <c r="H27" i="64" s="1"/>
  <c r="I26" i="64"/>
  <c r="I24" i="64"/>
  <c r="I15" i="64"/>
  <c r="I12" i="64"/>
  <c r="I22" i="64"/>
  <c r="I13" i="64"/>
  <c r="I25" i="64"/>
  <c r="I21" i="64"/>
  <c r="I20" i="64"/>
  <c r="I27" i="64"/>
  <c r="F37" i="64"/>
  <c r="G37" i="64" s="1"/>
  <c r="I18" i="64"/>
  <c r="I14" i="64"/>
  <c r="I16" i="64"/>
  <c r="I19" i="64"/>
  <c r="I17" i="64"/>
  <c r="I23" i="64"/>
  <c r="I11" i="64"/>
  <c r="C44" i="64"/>
  <c r="D44" i="64" s="1"/>
  <c r="D42" i="64"/>
  <c r="N7" i="65"/>
  <c r="M13" i="65"/>
  <c r="N13" i="65" s="1"/>
  <c r="I10" i="64"/>
  <c r="F7" i="65"/>
  <c r="E9" i="65"/>
  <c r="F44" i="64"/>
  <c r="G42" i="64"/>
  <c r="B49" i="64"/>
  <c r="D48" i="64"/>
  <c r="D49" i="64" s="1"/>
  <c r="R7" i="66"/>
  <c r="L24" i="66"/>
  <c r="M24" i="66"/>
  <c r="R14" i="66"/>
  <c r="R10" i="66"/>
  <c r="R15" i="66"/>
  <c r="R19" i="66"/>
  <c r="N24" i="66"/>
  <c r="I24" i="66"/>
  <c r="R21" i="66"/>
  <c r="R11" i="66"/>
  <c r="R18" i="66"/>
  <c r="R22" i="66"/>
  <c r="R12" i="66"/>
  <c r="G24" i="66"/>
  <c r="F24" i="66"/>
  <c r="P24" i="66"/>
  <c r="Q24" i="66" s="1"/>
  <c r="R20" i="66"/>
  <c r="R16" i="66"/>
  <c r="R17" i="66"/>
  <c r="R13" i="66"/>
  <c r="K24" i="66"/>
  <c r="H24" i="66"/>
  <c r="J24" i="66"/>
  <c r="R9" i="66"/>
  <c r="R23" i="66" l="1"/>
  <c r="E19" i="65"/>
  <c r="F19" i="65" s="1"/>
  <c r="E13" i="65"/>
  <c r="F13" i="65" s="1"/>
  <c r="E23" i="65"/>
  <c r="F23" i="65" s="1"/>
  <c r="E25" i="65"/>
  <c r="F25" i="65" s="1"/>
  <c r="F9" i="65"/>
  <c r="E21" i="65"/>
  <c r="F21" i="65" s="1"/>
  <c r="E15" i="65"/>
  <c r="F15" i="65" s="1"/>
  <c r="E17" i="65"/>
  <c r="F17" i="65" s="1"/>
  <c r="G44" i="64"/>
</calcChain>
</file>

<file path=xl/sharedStrings.xml><?xml version="1.0" encoding="utf-8"?>
<sst xmlns="http://schemas.openxmlformats.org/spreadsheetml/2006/main" count="619" uniqueCount="388">
  <si>
    <t>TOTAL</t>
  </si>
  <si>
    <t>Especificação</t>
  </si>
  <si>
    <t>Impactar significativamente o planejamento e a gestão do território</t>
  </si>
  <si>
    <t>Tornar a fiscalização um vetor de melhoria do exercício da Arquitetura e Urbanismo</t>
  </si>
  <si>
    <t>Estimular o conhecimento, o uso de processos criativos e a difusão das melhores práticas em Arquitetura e Urbanismo</t>
  </si>
  <si>
    <t>Assegurar a eficácia no relacionamento e comunicação com a sociedade</t>
  </si>
  <si>
    <t>Promover o exercício ético e qualificado da profissão</t>
  </si>
  <si>
    <t>Fomentar o acesso da sociedade à Arquitetura e Urbanismo</t>
  </si>
  <si>
    <t>Assegurar a sustentabilidade financeira</t>
  </si>
  <si>
    <t>Aprimorar e inovar os processos e as ações</t>
  </si>
  <si>
    <t>Desenvolver competências de dirigentes e colaboradores</t>
  </si>
  <si>
    <t>Construir cultura organizacional adequada à estratégia</t>
  </si>
  <si>
    <t>Ter sistemas de informação e infraestrutura que viabilizem a gestão e o atendimento dos arquitetos e urbanistas e a sociedade</t>
  </si>
  <si>
    <t>Valor</t>
  </si>
  <si>
    <t>Assegurar a eficácia no atendimento e no relacionamento com os Arquitetos e Urbanistas e a Sociedade</t>
  </si>
  <si>
    <t>Estimular a produção da Arquitetura e Urbanismo como política de Estado</t>
  </si>
  <si>
    <t>Influenciar as diretrizes do ensino de Arquitetura e Urbanismo e sua formação continuada</t>
  </si>
  <si>
    <t xml:space="preserve">Objetivos de Desenvolvimento Sustentável </t>
  </si>
  <si>
    <t>Valorizar a Arquitetura e Urbanismo</t>
  </si>
  <si>
    <t>Garantir a participação dos Arquitetos e Urbanistas no planejamento territorial e na gestão urbana</t>
  </si>
  <si>
    <t>Atividade</t>
  </si>
  <si>
    <t>Projeto</t>
  </si>
  <si>
    <t>CAU:</t>
  </si>
  <si>
    <t>CAU BÁSICO</t>
  </si>
  <si>
    <t>Data da Análise:</t>
  </si>
  <si>
    <t>1. Documentos/ Informações necessários a suportar as Análises</t>
  </si>
  <si>
    <t xml:space="preserve">STATUS </t>
  </si>
  <si>
    <t>Comentários</t>
  </si>
  <si>
    <t>Mapa Estratégico</t>
  </si>
  <si>
    <t>OK</t>
  </si>
  <si>
    <t>2. Formulários utilizados para Análise</t>
  </si>
  <si>
    <t>Fonte²: IDH e PIB/IGEO</t>
  </si>
  <si>
    <t/>
  </si>
  <si>
    <t>Projetos/Objetivos Estratégicos</t>
  </si>
  <si>
    <t>Total Iniciativas</t>
  </si>
  <si>
    <t>Part. %</t>
  </si>
  <si>
    <t>Qde.</t>
  </si>
  <si>
    <t>Sociedade</t>
  </si>
  <si>
    <t>Processos Internos</t>
  </si>
  <si>
    <t>Pessoas e Infraestrutura</t>
  </si>
  <si>
    <t>ODS (Objetivos de Desenvolvimento Sustentável) - ONU</t>
  </si>
  <si>
    <t>Ser reconhecido como referência na defesa e fomento das boas práticas da Arquitetura e Urbanismo</t>
  </si>
  <si>
    <t>Visão</t>
  </si>
  <si>
    <t xml:space="preserve">Percentual de utilização de Superávit Financeiro </t>
  </si>
  <si>
    <t>Responsável (eis) pela Análise:</t>
  </si>
  <si>
    <t>MAPA ESTRATÉGICO CAU/UF</t>
  </si>
  <si>
    <t>Demonstrativo Consolidado das Iniciativas Estratégicas (Quantidade e Valor)</t>
  </si>
  <si>
    <t>Aprovação prévia da utilização de recursos do superávit  em Projetos Específicos</t>
  </si>
  <si>
    <r>
      <t xml:space="preserve">Destinação estratégica de recursos
</t>
    </r>
    <r>
      <rPr>
        <i/>
        <sz val="18"/>
        <color theme="1"/>
        <rFont val="Calibri"/>
        <family val="2"/>
        <scheme val="minor"/>
      </rPr>
      <t>Obs.: flexibilização dos limites, exceto Fiscalização e Despesas com Pessoal</t>
    </r>
  </si>
  <si>
    <t>Parecer/Deliberação da Comissão do CAU/UF</t>
  </si>
  <si>
    <t>Deliberação do Plenário do CAU/UF</t>
  </si>
  <si>
    <t>CAU/RO - Análise Geral</t>
  </si>
  <si>
    <t>CAU/RO - Indicadores e Metas</t>
  </si>
  <si>
    <t>CAU/RO - FORM.1 - Demonstrativo de Fontes e Aplicações</t>
  </si>
  <si>
    <t>CAU/RO - FORM.2 - Demonstrativo Consolidado das Aplicações por Projeto e Atividade (Quantidade e Valor)</t>
  </si>
  <si>
    <t>CAU/RO - FORM.4 - Aplicações por Projeto/Atividade - por Elemento de Despesa (Consolidado)</t>
  </si>
  <si>
    <t>CAU/RO - FORM.3 - Limites de Aplicação dos Recursos Estratégicos</t>
  </si>
  <si>
    <t>Cabe também mencionar que o estado possui 11 Instituições de Ensino Superior, com cursos em Arquitetura e Urbanismo (27,3% na capital e 72,2% no interior), distribuídas em 11,5% dos municípios do Estado e representando 1,7% das IES do país (643).</t>
  </si>
  <si>
    <t>Prioritariamente, a atuação do CAU/RO está embasada nos direcionadores estratégicos nacionais de: 
• Tornar a fiscalização um vetor de melhoria do exercício da arquitetura e urbanismo.
• Estimular a produção da Arquitetura e Urbanismo como política de Estado.
• Fomentar o acesso da sociedade à Arquitetura e Urbanismo.</t>
  </si>
  <si>
    <t>No cenário econômico-financeiro de atuação dos arquitetos e urbanistas, contribuindo para o desenvolvimento e melhoria da qualidade de vida de uma população¹ representada por 1.777 milhões de pessoas, correspondendo a 0,8% da população brasileira¹ (210,147 milhões). O estado apresenta um  PIB² de R$ 36.560 milhões representando  0,6% do total Brasil (R$ 5,996 trilhões ) e um IDH² de 0,69 correspondendo 97,9% acima do IDH² brasileiro (0,70). No tocante à Renda Per Capita do Estado, se apresenta um valor de R$ 9.876,00, representando 73,9% da Renda do país (R$ 13.356,00).</t>
  </si>
  <si>
    <r>
      <t xml:space="preserve"> PARECER DE ANÁLISE DO PLANO DE AÇÃO E ORÇAMEN</t>
    </r>
    <r>
      <rPr>
        <b/>
        <sz val="18"/>
        <rFont val="Calibri"/>
        <family val="2"/>
        <scheme val="minor"/>
      </rPr>
      <t>TO DO CAU/RO</t>
    </r>
    <r>
      <rPr>
        <b/>
        <sz val="18"/>
        <color theme="1"/>
        <rFont val="Calibri"/>
        <family val="2"/>
        <scheme val="minor"/>
      </rPr>
      <t xml:space="preserve"> </t>
    </r>
  </si>
  <si>
    <t>RONDÔNIA</t>
  </si>
  <si>
    <t>SIM</t>
  </si>
  <si>
    <t>A atuação também foca as prioridades estratégicas estaduais de:
• Assegurar a eficácia no relacionamento e comunicação com a sociedade.                                                                                                             
• Assegurar a eficácia no atendimento e no relacionamento com os arquitetos e urbanistas e a sociedade.</t>
  </si>
  <si>
    <t>CAU/RO - Parecer da Gerência de Planejamento e Gestão Estratégica</t>
  </si>
  <si>
    <t>(Reprogramação Exercício 2021)</t>
  </si>
  <si>
    <t>Plano de Ação estruturado por projeto/atividade, na forma do modelo aprovado para Reprogramação do exercício 2021</t>
  </si>
  <si>
    <t xml:space="preserve">Demonstrativo das receitas de arrecadação – anuidades pessoa física e pessoa jurídica, RRT e Taxas, observando a  Reprogramação 2021 estimada pelo o CAU/BR. </t>
  </si>
  <si>
    <t>CAU/UF:</t>
  </si>
  <si>
    <t>Indicadores Institucionais e de Resultado (agrupados por objetivo estratégico) - Metas</t>
  </si>
  <si>
    <t>A- INDICADORES INSTITUCIONAIS</t>
  </si>
  <si>
    <t>B- INDICADORES DE RESULTADO</t>
  </si>
  <si>
    <t xml:space="preserve">Fórmula </t>
  </si>
  <si>
    <t xml:space="preserve">Periodicidade </t>
  </si>
  <si>
    <t>Meta
Programação
2021</t>
  </si>
  <si>
    <t>Meta
Reprogramação
2021</t>
  </si>
  <si>
    <r>
      <t xml:space="preserve">Índice da capacidade de fiscalização (%) 
</t>
    </r>
    <r>
      <rPr>
        <b/>
        <sz val="18"/>
        <rFont val="Calibri"/>
        <family val="2"/>
        <scheme val="minor"/>
      </rPr>
      <t xml:space="preserve">(CAU/UF) </t>
    </r>
  </si>
  <si>
    <t xml:space="preserve">quantidade de ações de fiscalização realizadas pelo CAU/UF no mês </t>
  </si>
  <si>
    <t>x 100</t>
  </si>
  <si>
    <t xml:space="preserve">Mensal </t>
  </si>
  <si>
    <t xml:space="preserve">número de ações de fiscalização previstas no Plano de Ação aprovado </t>
  </si>
  <si>
    <r>
      <t xml:space="preserve">Índice de presença profissional nas obras e  serviços fiscalizados  (%)
</t>
    </r>
    <r>
      <rPr>
        <b/>
        <sz val="18"/>
        <rFont val="Calibri"/>
        <family val="2"/>
        <scheme val="minor"/>
      </rPr>
      <t xml:space="preserve">(CAU/UF) </t>
    </r>
    <r>
      <rPr>
        <sz val="18"/>
        <rFont val="Calibri"/>
        <family val="2"/>
        <scheme val="minor"/>
      </rPr>
      <t xml:space="preserve">                   </t>
    </r>
  </si>
  <si>
    <t>quantidade de obras e serviços regulares</t>
  </si>
  <si>
    <t>quantidade de obras e serviços fiscalizados pelo CAU/UF</t>
  </si>
  <si>
    <r>
      <t xml:space="preserve">Índice de RRT por profissional ativo (Qtd)
</t>
    </r>
    <r>
      <rPr>
        <b/>
        <sz val="18"/>
        <rFont val="Calibri"/>
        <family val="2"/>
        <scheme val="minor"/>
      </rPr>
      <t xml:space="preserve">(CAU/UF)         </t>
    </r>
    <r>
      <rPr>
        <sz val="18"/>
        <rFont val="Calibri"/>
        <family val="2"/>
        <scheme val="minor"/>
      </rPr>
      <t xml:space="preserve">       </t>
    </r>
  </si>
  <si>
    <t>número total de RRT registrados (pagos) por mês</t>
  </si>
  <si>
    <t xml:space="preserve"> total de profissionais ativos </t>
  </si>
  <si>
    <r>
      <t xml:space="preserve">Índice de capacidade de atendimento de denúncias  (%)
</t>
    </r>
    <r>
      <rPr>
        <b/>
        <sz val="18"/>
        <rFont val="Calibri"/>
        <family val="2"/>
        <scheme val="minor"/>
      </rPr>
      <t>(CAU/UF)</t>
    </r>
  </si>
  <si>
    <t>quantidade de denúncias atendidas</t>
  </si>
  <si>
    <t>número de denúncias recebidas</t>
  </si>
  <si>
    <r>
      <t xml:space="preserve">Índice de eficiência na conclusão de processos de fiscalização  (%)
</t>
    </r>
    <r>
      <rPr>
        <b/>
        <sz val="18"/>
        <rFont val="Calibri"/>
        <family val="2"/>
        <scheme val="minor"/>
      </rPr>
      <t>(CAU/UF)</t>
    </r>
  </si>
  <si>
    <t>número de processos de fiscalização concluídos no semestre</t>
  </si>
  <si>
    <t>Semestral</t>
  </si>
  <si>
    <t xml:space="preserve"> número total de processos de fiscalização em aberto no ano</t>
  </si>
  <si>
    <r>
      <t xml:space="preserve">Índice da capacidade de articulação institucional para fiscalização (%)
</t>
    </r>
    <r>
      <rPr>
        <b/>
        <sz val="18"/>
        <rFont val="Calibri"/>
        <family val="2"/>
        <scheme val="minor"/>
      </rPr>
      <t>(CAU/UF)</t>
    </r>
  </si>
  <si>
    <t>quantidade de termos de cooperação técnica e parcerias para racionalização da ações de fiscalização</t>
  </si>
  <si>
    <t>-</t>
  </si>
  <si>
    <t>número de termos e parcerias previstos no Plano de Ação</t>
  </si>
  <si>
    <r>
      <t xml:space="preserve">Índice produtividade de fiscalização (%)
</t>
    </r>
    <r>
      <rPr>
        <b/>
        <sz val="18"/>
        <rFont val="Calibri"/>
        <family val="2"/>
        <scheme val="minor"/>
      </rPr>
      <t>(CAU/UF)</t>
    </r>
  </si>
  <si>
    <t>quantidade mensal de ações de fiscalização realizada</t>
  </si>
  <si>
    <t>Mensal</t>
  </si>
  <si>
    <t>número de horas de fiscalização mensal</t>
  </si>
  <si>
    <r>
      <t xml:space="preserve">Índice de regularidade no CAU (%)
</t>
    </r>
    <r>
      <rPr>
        <b/>
        <sz val="18"/>
        <rFont val="Calibri"/>
        <family val="2"/>
        <scheme val="minor"/>
      </rPr>
      <t>(CAU/UF)</t>
    </r>
  </si>
  <si>
    <t>quantidade obras e serviços com RRT</t>
  </si>
  <si>
    <r>
      <t xml:space="preserve">Índice de regularização de obras e serviços (%)
</t>
    </r>
    <r>
      <rPr>
        <b/>
        <sz val="18"/>
        <rFont val="Calibri"/>
        <family val="2"/>
        <scheme val="minor"/>
      </rPr>
      <t>(CAU/UF)</t>
    </r>
  </si>
  <si>
    <t>quantidade de obras e serviços regularizados</t>
  </si>
  <si>
    <r>
      <t xml:space="preserve">Índice de regularização com RRT (%)
</t>
    </r>
    <r>
      <rPr>
        <b/>
        <sz val="18"/>
        <rFont val="Calibri"/>
        <family val="2"/>
        <scheme val="minor"/>
      </rPr>
      <t>(CAU/UF)</t>
    </r>
  </si>
  <si>
    <t>quantidade de obras e serviços regularizados com RRT</t>
  </si>
  <si>
    <t>quantidade obras e serviços regularizados</t>
  </si>
  <si>
    <t>Assegurar a eficácia no atendimento e no relacionamento com os arquitetos e urbanistas e a sociedade</t>
  </si>
  <si>
    <r>
      <t xml:space="preserve">Índice de atendimento (%)
</t>
    </r>
    <r>
      <rPr>
        <b/>
        <sz val="18"/>
        <rFont val="Calibri"/>
        <family val="2"/>
        <scheme val="minor"/>
      </rPr>
      <t>(CAU/UF)</t>
    </r>
  </si>
  <si>
    <t>Número de solicitações tratadas no prazo estipulado pela Carta de Serviços no trimestre</t>
  </si>
  <si>
    <t>Trimestral</t>
  </si>
  <si>
    <t>Número de solicitações abertas no trimestre</t>
  </si>
  <si>
    <r>
      <t xml:space="preserve">Índice de satisfação com a solução da demanda (%)
</t>
    </r>
    <r>
      <rPr>
        <b/>
        <sz val="18"/>
        <rFont val="Calibri"/>
        <family val="2"/>
        <scheme val="minor"/>
      </rPr>
      <t>(CAU/UF)</t>
    </r>
  </si>
  <si>
    <t>número de usuários satisfeitos com a solução da demanda</t>
  </si>
  <si>
    <t>número de usuários que responderam a pesquisa</t>
  </si>
  <si>
    <r>
      <t xml:space="preserve">Índice de reclamações recebidas na Ouvidoria (%)
</t>
    </r>
    <r>
      <rPr>
        <b/>
        <sz val="18"/>
        <rFont val="Calibri"/>
        <family val="2"/>
        <scheme val="minor"/>
      </rPr>
      <t>(CAU/UF)</t>
    </r>
  </si>
  <si>
    <t xml:space="preserve">número de reclamações recebidas pela Ouvidoria  no trimestre                                                                                                               </t>
  </si>
  <si>
    <t xml:space="preserve">número total de atendimentos pela Ouvidoria no trimestre                                   </t>
  </si>
  <si>
    <r>
      <t xml:space="preserve">Índice da capacidade de execução dos investimentos em patrocínios  (%)
</t>
    </r>
    <r>
      <rPr>
        <b/>
        <sz val="18"/>
        <rFont val="Calibri"/>
        <family val="2"/>
        <scheme val="minor"/>
      </rPr>
      <t>(CAU/UF)</t>
    </r>
  </si>
  <si>
    <t>valor orçamentário investido (executado) em patrocínios no ano</t>
  </si>
  <si>
    <t xml:space="preserve">Anual
</t>
  </si>
  <si>
    <t>valor orçamentário destinado (orçado) em patrocínios no ano</t>
  </si>
  <si>
    <r>
      <t xml:space="preserve">Índice de difusão de conhecimento em eventos próprios (%)
</t>
    </r>
    <r>
      <rPr>
        <b/>
        <sz val="18"/>
        <rFont val="Calibri"/>
        <family val="2"/>
        <scheme val="minor"/>
      </rPr>
      <t>(CAU/UF)</t>
    </r>
  </si>
  <si>
    <t>Quantidade de participantes presentes</t>
  </si>
  <si>
    <t>quantidade de participantes previstas no Plano de Ação Aprovado</t>
  </si>
  <si>
    <r>
      <t xml:space="preserve">Índice de eficiência de custos de eventos próprios
</t>
    </r>
    <r>
      <rPr>
        <b/>
        <sz val="18"/>
        <rFont val="Calibri"/>
        <family val="2"/>
        <scheme val="minor"/>
      </rPr>
      <t>(CAU/UF)</t>
    </r>
  </si>
  <si>
    <t>custos totais dos eventos</t>
  </si>
  <si>
    <t>quantidade de participantes presentes</t>
  </si>
  <si>
    <r>
      <t xml:space="preserve">Índice de alcance das melhores práticas (%)
</t>
    </r>
    <r>
      <rPr>
        <b/>
        <sz val="18"/>
        <rFont val="Calibri"/>
        <family val="2"/>
        <scheme val="minor"/>
      </rPr>
      <t>(CAU/UF)</t>
    </r>
  </si>
  <si>
    <t>número de pessoas atingida pelo material produzido e distribuído</t>
  </si>
  <si>
    <t>quantidade de material informativo produzido</t>
  </si>
  <si>
    <t>Estimular a produção da arquitetura e urbanismo como política de Estado</t>
  </si>
  <si>
    <r>
      <t xml:space="preserve">Participação do CAU na elaboração ou regulamentação da Lei da Assistência Técnica Gratuita (Lei nº 11.888/08) (%)
</t>
    </r>
    <r>
      <rPr>
        <b/>
        <sz val="18"/>
        <rFont val="Calibri"/>
        <family val="2"/>
        <scheme val="minor"/>
      </rPr>
      <t>(CAU/UF)</t>
    </r>
  </si>
  <si>
    <t>número de municípios da UF que passaram a aplicar a Lei de Assistência Técnica</t>
  </si>
  <si>
    <t>Anual</t>
  </si>
  <si>
    <t>O CAU/RO não procederá com a mensuração deste indicador em 2021</t>
  </si>
  <si>
    <t>total de municípios da UF</t>
  </si>
  <si>
    <r>
      <t xml:space="preserve">Índice de ações realizadas destinadas à Assistência Técnica (%)
</t>
    </r>
    <r>
      <rPr>
        <b/>
        <sz val="18"/>
        <rFont val="Calibri"/>
        <family val="2"/>
        <scheme val="minor"/>
      </rPr>
      <t>(CAU/UF)</t>
    </r>
  </si>
  <si>
    <t>número de ações com participação do CAU/UF</t>
  </si>
  <si>
    <r>
      <t xml:space="preserve">Acessos à página do CAU (Qtd.)
</t>
    </r>
    <r>
      <rPr>
        <b/>
        <sz val="18"/>
        <rFont val="Calibri"/>
        <family val="2"/>
        <scheme val="minor"/>
      </rPr>
      <t>(CAU/UF)</t>
    </r>
  </si>
  <si>
    <t>quantidade de acessos qualificados (visitantes únicos) a página do CAU/UF</t>
  </si>
  <si>
    <r>
      <t xml:space="preserve">Índice de presença na mídia como um todo (%)
</t>
    </r>
    <r>
      <rPr>
        <b/>
        <sz val="18"/>
        <rFont val="Calibri"/>
        <family val="2"/>
        <scheme val="minor"/>
      </rPr>
      <t>(CAU/UF)</t>
    </r>
  </si>
  <si>
    <t>número de inserções na mídia em geral onde o CAU/UF foi citado</t>
  </si>
  <si>
    <t>total de notícias sobre questões de Arquitetura e Urbanismo</t>
  </si>
  <si>
    <r>
      <t xml:space="preserve">Índice de inserções positivas na mídia (%)
</t>
    </r>
    <r>
      <rPr>
        <b/>
        <sz val="18"/>
        <rFont val="Calibri"/>
        <family val="2"/>
        <scheme val="minor"/>
      </rPr>
      <t>(CAU/UF)</t>
    </r>
  </si>
  <si>
    <t>número de inserções positivas do CAU/UF na mídia</t>
  </si>
  <si>
    <t>total de inserções do CAU na mídia</t>
  </si>
  <si>
    <t>Número de  visualizações das publicações do CAU/UF das redes sociais</t>
  </si>
  <si>
    <t>quantidade de visualizações das publicações do CAU/UF das redes sociais</t>
  </si>
  <si>
    <r>
      <t xml:space="preserve">Índice de escolas que possuem disciplinas com conteúdo sobre a ética profissional (%)
</t>
    </r>
    <r>
      <rPr>
        <b/>
        <sz val="18"/>
        <rFont val="Calibri"/>
        <family val="2"/>
        <scheme val="minor"/>
      </rPr>
      <t>(CAU/UF)</t>
    </r>
  </si>
  <si>
    <t>número de escolas da UF com a disciplina de ética profissional na grade curricular</t>
  </si>
  <si>
    <t>número total de escolas da UF</t>
  </si>
  <si>
    <r>
      <t xml:space="preserve">Índice de eficiência na conclusão de processos éticos (%)
</t>
    </r>
    <r>
      <rPr>
        <b/>
        <sz val="18"/>
        <rFont val="Calibri"/>
        <family val="2"/>
        <scheme val="minor"/>
      </rPr>
      <t>(CAU/UF)</t>
    </r>
  </si>
  <si>
    <t>número de processos éticos concluídos em um ano</t>
  </si>
  <si>
    <t>número total de processos éticos abertos</t>
  </si>
  <si>
    <r>
      <t xml:space="preserve">Eficiência no trâmite de processos éticos (dias)
</t>
    </r>
    <r>
      <rPr>
        <b/>
        <sz val="18"/>
        <rFont val="Calibri"/>
        <family val="2"/>
        <scheme val="minor"/>
      </rPr>
      <t>(CAU/UF)</t>
    </r>
  </si>
  <si>
    <t>tempo médio de conclusão de processos éticos</t>
  </si>
  <si>
    <t>tempo máximo para conclusão de processo</t>
  </si>
  <si>
    <r>
      <t xml:space="preserve">Índice de RRT por população (1.000 habitantes) (%)
</t>
    </r>
    <r>
      <rPr>
        <b/>
        <sz val="18"/>
        <rFont val="Calibri"/>
        <family val="2"/>
        <scheme val="minor"/>
      </rPr>
      <t>(CAU/UF)</t>
    </r>
  </si>
  <si>
    <t>total de RRT na UF</t>
  </si>
  <si>
    <t>população total da UF/1000 habitantes</t>
  </si>
  <si>
    <r>
      <t xml:space="preserve">Índice de RRT mínimos (%)
</t>
    </r>
    <r>
      <rPr>
        <b/>
        <sz val="18"/>
        <rFont val="Calibri"/>
        <family val="2"/>
        <scheme val="minor"/>
      </rPr>
      <t>(CAU/UF)</t>
    </r>
  </si>
  <si>
    <t>RRT mínima</t>
  </si>
  <si>
    <r>
      <t xml:space="preserve">Índice de RRT Social (%)
</t>
    </r>
    <r>
      <rPr>
        <b/>
        <sz val="18"/>
        <rFont val="Calibri"/>
        <family val="2"/>
        <scheme val="minor"/>
      </rPr>
      <t>(CAU/UF)</t>
    </r>
  </si>
  <si>
    <t>RRT Social</t>
  </si>
  <si>
    <r>
      <t xml:space="preserve">Índice de receita por arquiteto e urbanista 
</t>
    </r>
    <r>
      <rPr>
        <b/>
        <sz val="18"/>
        <rFont val="Calibri"/>
        <family val="2"/>
        <scheme val="minor"/>
      </rPr>
      <t>(CAU/UF)</t>
    </r>
  </si>
  <si>
    <t>receita corrente</t>
  </si>
  <si>
    <t xml:space="preserve">Semestral 
</t>
  </si>
  <si>
    <t>total de profissionais ativos</t>
  </si>
  <si>
    <r>
      <t xml:space="preserve">Relação receita/custo total de pessoal (%)
</t>
    </r>
    <r>
      <rPr>
        <b/>
        <sz val="18"/>
        <rFont val="Calibri"/>
        <family val="2"/>
        <scheme val="minor"/>
      </rPr>
      <t>(CAU/UF)</t>
    </r>
  </si>
  <si>
    <t>custo total de pessoal</t>
  </si>
  <si>
    <t xml:space="preserve">Semestral </t>
  </si>
  <si>
    <r>
      <t xml:space="preserve">Índice de liquidez corrente 
</t>
    </r>
    <r>
      <rPr>
        <b/>
        <sz val="18"/>
        <rFont val="Calibri"/>
        <family val="2"/>
        <scheme val="minor"/>
      </rPr>
      <t>(CAU/UF)</t>
    </r>
  </si>
  <si>
    <t>ativo circulante</t>
  </si>
  <si>
    <t>passivo circulante</t>
  </si>
  <si>
    <r>
      <t xml:space="preserve">Índice de inadimplência pessoa física (%)
</t>
    </r>
    <r>
      <rPr>
        <b/>
        <sz val="18"/>
        <rFont val="Calibri"/>
        <family val="2"/>
        <scheme val="minor"/>
      </rPr>
      <t>(CAU/UF)</t>
    </r>
  </si>
  <si>
    <t>total de profissionais inadimplentes</t>
  </si>
  <si>
    <t xml:space="preserve">total de profissionais ativos </t>
  </si>
  <si>
    <r>
      <t xml:space="preserve">Índice de inadimplência pessoa jurídica (%)
</t>
    </r>
    <r>
      <rPr>
        <b/>
        <sz val="18"/>
        <rFont val="Calibri"/>
        <family val="2"/>
        <scheme val="minor"/>
      </rPr>
      <t>(CAU/UF)</t>
    </r>
  </si>
  <si>
    <t>total de empresas inadimplentes</t>
  </si>
  <si>
    <t xml:space="preserve">total de empresas ativas </t>
  </si>
  <si>
    <r>
      <t xml:space="preserve">Média de horas de treinamento por colaboradores e dirigentes
</t>
    </r>
    <r>
      <rPr>
        <b/>
        <sz val="18"/>
        <rFont val="Calibri"/>
        <family val="2"/>
        <scheme val="minor"/>
      </rPr>
      <t>(CAU/UF)</t>
    </r>
  </si>
  <si>
    <t>horas totais de treinamento</t>
  </si>
  <si>
    <t>50 horas</t>
  </si>
  <si>
    <t>número total de colaboradores e dirigentes</t>
  </si>
  <si>
    <t>P</t>
  </si>
  <si>
    <t>AT</t>
  </si>
  <si>
    <t>X</t>
  </si>
  <si>
    <t>PLANO DE AÇÃO - REPROGRAMAÇÃO  2021</t>
  </si>
  <si>
    <t>A</t>
  </si>
  <si>
    <t>N</t>
  </si>
  <si>
    <t>PE</t>
  </si>
  <si>
    <t>R</t>
  </si>
  <si>
    <t>1. QUADRO GERAL</t>
  </si>
  <si>
    <t>Valores em R$ 1,00</t>
  </si>
  <si>
    <t>E</t>
  </si>
  <si>
    <t>Unidade Responsável</t>
  </si>
  <si>
    <t>P/A/ PE</t>
  </si>
  <si>
    <t>AT/N/R/E/C/PE</t>
  </si>
  <si>
    <t>FA</t>
  </si>
  <si>
    <t>Denominação</t>
  </si>
  <si>
    <t xml:space="preserve">Objetivo Geral </t>
  </si>
  <si>
    <t>Objetivo Estratégico Principal</t>
  </si>
  <si>
    <t>Objetivos de Desenvolvimento Sustentável (Facultativo)</t>
  </si>
  <si>
    <t>Resultado</t>
  </si>
  <si>
    <t>Programação 2021 
(A)</t>
  </si>
  <si>
    <t>Reprogramação 2021</t>
  </si>
  <si>
    <t>Reprogramação 2021
 (D)</t>
  </si>
  <si>
    <t xml:space="preserve">A custear com Recursos do Superávit Financeiro (R$)
 (E) </t>
  </si>
  <si>
    <t>Fundo de Apoio 
 (F)</t>
  </si>
  <si>
    <t>% Utilização do Fundo de Apoio
(G=F/D)</t>
  </si>
  <si>
    <t xml:space="preserve">Variação (2021/2021) </t>
  </si>
  <si>
    <t>C</t>
  </si>
  <si>
    <t>Execução Jan/Maio
 (B)</t>
  </si>
  <si>
    <t>Projetado Jun/Dez
 (C )</t>
  </si>
  <si>
    <t xml:space="preserve"> Valor(R$)
(H=D-A)</t>
  </si>
  <si>
    <t>% 
(I= H/A *100)</t>
  </si>
  <si>
    <t>Fundo de Apoio</t>
  </si>
  <si>
    <t>Gerência Técnica</t>
  </si>
  <si>
    <t>Fiscalização do exercício profissional</t>
  </si>
  <si>
    <t>Consolidar a fiscalização no Estado de Rondônia</t>
  </si>
  <si>
    <t>11 - Cidades e comunidades sustentáveis</t>
  </si>
  <si>
    <t>Manutenção das ações voltadas para fiscalização no Estado de Rondônia</t>
  </si>
  <si>
    <t>Presidência</t>
  </si>
  <si>
    <t>Reserva de Contingência</t>
  </si>
  <si>
    <t>Manter  uma reserva para emergências não contempladas pelo planejamento</t>
  </si>
  <si>
    <t>16 - Paz, justiça e instituições eficazes</t>
  </si>
  <si>
    <t>Manter uma reserva para emergências não contempladas pelo planejamento</t>
  </si>
  <si>
    <t>Contribuição ao fundo nacional de apoio aos CAU/UFS</t>
  </si>
  <si>
    <t>Manutenção Anual do Fundo de Apoio</t>
  </si>
  <si>
    <t>Gerência Geral</t>
  </si>
  <si>
    <t>Capacitação de funcionários e conselheiros</t>
  </si>
  <si>
    <t>Capacitar o quadro funcional e os dirigentes do CAU/RO</t>
  </si>
  <si>
    <t>Propiciar um maior conhecimento administrativo e técnico, público das ações a serem desempenhadas pelo CAU/RO</t>
  </si>
  <si>
    <t>Representação Institucional do CAU/RO</t>
  </si>
  <si>
    <t xml:space="preserve">Inserir a cultura da arquitetura e urbanismo, buscando ações em parceria, visando melhorar a qualidade arquitetônica  e urbana das cidades, por meio de estímulos a politicas públicas e privadas na sociedade rondoniense. </t>
  </si>
  <si>
    <t>Intensificar a comunicação junto aos CAU/Ufs e CAU/BR para aprimorar o exercício da arquitetura e urbanismo</t>
  </si>
  <si>
    <t>Atendimento e relacionamento aos arquitetos e urbanistas</t>
  </si>
  <si>
    <t>Atendimento e relacionamento com os arquitetos e urbanistas</t>
  </si>
  <si>
    <t>04 - Educação de qualidade</t>
  </si>
  <si>
    <t>Proporcionar atendimento de qualidade e excelência aos profissionais arquitetos e urbanistas</t>
  </si>
  <si>
    <t>Gerência Administrativa e Financeira</t>
  </si>
  <si>
    <t>Manutenção Administrativa do CAU/RO</t>
  </si>
  <si>
    <t>Manutenção das atividades administrativas do CAU/RO</t>
  </si>
  <si>
    <t xml:space="preserve">Comunicação e divulgação e publicidade além do reconhecimento do CAU/RO para: sociedade, arquitetos e urbanistas, acadêmicos de arquitetura, IES e órgãos públicos </t>
  </si>
  <si>
    <t>Eficácia no relacionamento e comunicação com a sociedade</t>
  </si>
  <si>
    <t>Divulgação das ações institucionais do Conselho</t>
  </si>
  <si>
    <t>Comissão de Ensino, Formação e Exercício Profissional</t>
  </si>
  <si>
    <t>Participação em reuniões para tratamento de assuntos relacionados a CEFEP</t>
  </si>
  <si>
    <t>Proporcionar interação, fiscalização, orientação entre o Conselho, profissionais, os acadêmicos de Arquitetura e Urbanismo, as IES e a sociedade.</t>
  </si>
  <si>
    <t>Promoção do exercício profissional no Estado</t>
  </si>
  <si>
    <t>Comissão de Atos Administrativo e Finanças</t>
  </si>
  <si>
    <t>Participação em reuniões para tratamento de assuntos relacionados a CAF</t>
  </si>
  <si>
    <t>Organizar os processos internos, atos administrativos, controles internos, capacitação para melhor desempenho visando uma gestão eficiente e transparente.</t>
  </si>
  <si>
    <t>09 - Inovação infraestrutura</t>
  </si>
  <si>
    <t>Possibilitar um aprimoramento das ações internas e administrativas do Conselho</t>
  </si>
  <si>
    <t>Comissão de Ética e Disciplina</t>
  </si>
  <si>
    <t>Por uma ética profissional no CAU/RO</t>
  </si>
  <si>
    <t>Aprimorar as ações voltadas a ética e disciplina junto aos profissionais e acadêmicos em arquitetura e urbanismo</t>
  </si>
  <si>
    <t>Patrocínio em ações voltadas a arquitetura e urbanismo</t>
  </si>
  <si>
    <t>Intensificar o relacionamento da sociedade com o conselho</t>
  </si>
  <si>
    <t>03 - Saúde e bem-estar</t>
  </si>
  <si>
    <t>Incentivar projetos e ações que visem a melhoria da qualidade da arquitetura e urbanismo</t>
  </si>
  <si>
    <t>Apoio a ATHIS</t>
  </si>
  <si>
    <t>Promover a divulgação, inclusão e disseminação do conhecimento de ATHIS para  garantir às pessoas de baixa renda assistência técnica</t>
  </si>
  <si>
    <t>Contribuição com as despesas do CSC-CAU - Fiscalização</t>
  </si>
  <si>
    <t>Gerir e manter a evolução e despesas relativas ao csc-cau-resolução cau/br n° 183</t>
  </si>
  <si>
    <t>Contribuição com as despesas do CSC-CAU - Atendimento</t>
  </si>
  <si>
    <t>Gerir e manter a evolução e despesas relativas ao  CSC-CAU-Resolução CAU/BR n° 183</t>
  </si>
  <si>
    <t>Modernização e Adequação da sede do CAU/RO</t>
  </si>
  <si>
    <t>Equipar da melhor forma possível as instalações do Conselho para atendimento dos profissionais, além de adequação, acessibilidade, melhorias e manutenção da sede do CAU/RO.</t>
  </si>
  <si>
    <t>Programação 2021
 (A)</t>
  </si>
  <si>
    <t xml:space="preserve">Variação                                                      </t>
  </si>
  <si>
    <t xml:space="preserve">Part. % (G)           </t>
  </si>
  <si>
    <t>Execução 
Jan/Maio (B)</t>
  </si>
  <si>
    <t>Projetado
Jun/Dez  (C)</t>
  </si>
  <si>
    <t>Proposta Reprogramação 2021 (D=B+C)</t>
  </si>
  <si>
    <t>Valores
 (E=D-A)</t>
  </si>
  <si>
    <t>%       
 (F=E/A)</t>
  </si>
  <si>
    <t>I - FONTES</t>
  </si>
  <si>
    <t>1. Receitas Correntes</t>
  </si>
  <si>
    <t>1.1 Receitas de Arrecadação Total</t>
  </si>
  <si>
    <t>1.1.1 Anuidades</t>
  </si>
  <si>
    <t>1.1.1.1 Pessoa Física</t>
  </si>
  <si>
    <t>1.1.1.1.1 Anuidade do Exercício 2021</t>
  </si>
  <si>
    <t>1.1.1.1.2 Anuidade Exercícios anteriores</t>
  </si>
  <si>
    <t>1.1.1.2 Pessoa Jurídica</t>
  </si>
  <si>
    <t>1.1.1.2.1 Anuidade do Exercício 2021</t>
  </si>
  <si>
    <t>1.1.1.2.2 Anuidade Exercícios anteriores</t>
  </si>
  <si>
    <t>1.1.3 RRT</t>
  </si>
  <si>
    <t>1.2 Aplicações Financeiras</t>
  </si>
  <si>
    <t>1.3 Outras Receitas Correntes</t>
  </si>
  <si>
    <t>1.4 Fundo de Apoio</t>
  </si>
  <si>
    <t>2 Receitas de Capital</t>
  </si>
  <si>
    <t>2.1 Saldos de Exercícios Anteriores (Superávit Financeiro)</t>
  </si>
  <si>
    <t>2.2 Outras Receitas de Capital</t>
  </si>
  <si>
    <t xml:space="preserve"> I – TOTAL</t>
  </si>
  <si>
    <t>II. APLICAÇÕES</t>
  </si>
  <si>
    <t>II.1 Programação Operacional</t>
  </si>
  <si>
    <t>Projetos</t>
  </si>
  <si>
    <t>Projetos Específicos</t>
  </si>
  <si>
    <t>Atividades</t>
  </si>
  <si>
    <t>II.2 Aportes ao Fundo de Apoio</t>
  </si>
  <si>
    <t xml:space="preserve">II.3 Aporte ao CSC </t>
  </si>
  <si>
    <t>II.4 Reserva de Contingência</t>
  </si>
  <si>
    <t>II – TOTAL</t>
  </si>
  <si>
    <t>VARIAÇÃO (I-II)</t>
  </si>
  <si>
    <t>RESUMO DA REPROGRAMAÇÃO  ORDINÁRIA 2021 - POR CATEGORIA ECONÔMICA</t>
  </si>
  <si>
    <t xml:space="preserve">CATEGORIA ECONÔMICA </t>
  </si>
  <si>
    <t xml:space="preserve">FONTES </t>
  </si>
  <si>
    <t>USOS</t>
  </si>
  <si>
    <t>Programação 
2021 
(A)</t>
  </si>
  <si>
    <t>Reprogramação 
2021
(B)</t>
  </si>
  <si>
    <t>Variação % 
(C=B/A)</t>
  </si>
  <si>
    <t>Programação 
2021
(D)</t>
  </si>
  <si>
    <t>Reprogramação 
2021
(E)</t>
  </si>
  <si>
    <t>Variação % 
(F=E/D)</t>
  </si>
  <si>
    <t>Corrente</t>
  </si>
  <si>
    <t xml:space="preserve">Capital </t>
  </si>
  <si>
    <t>Total</t>
  </si>
  <si>
    <t xml:space="preserve">Correntes </t>
  </si>
  <si>
    <t>Capital</t>
  </si>
  <si>
    <t>I - Receitas</t>
  </si>
  <si>
    <t>II - Despesas</t>
  </si>
  <si>
    <t>BASE DE CÁLCULO</t>
  </si>
  <si>
    <t>APLICAÇÕES DE RECURSOS</t>
  </si>
  <si>
    <t>Programação
 2021</t>
  </si>
  <si>
    <t>Reprogramação
 2021</t>
  </si>
  <si>
    <t>Variação (%)</t>
  </si>
  <si>
    <t xml:space="preserve">FOLHA DE PAGAMENTO </t>
  </si>
  <si>
    <t>Variação
(%)</t>
  </si>
  <si>
    <t xml:space="preserve">1. Receita de Arrecadação Total </t>
  </si>
  <si>
    <t>A. Pessoal e Encargos (Valores totais)</t>
  </si>
  <si>
    <t>2. Recursos do fundo de apoio (CAU Básico)</t>
  </si>
  <si>
    <t>B. Valor total das rescisões contratuais, auxílio alimentação, auxílio transporte, plano de saúde e demais benefícios.</t>
  </si>
  <si>
    <t>3. Soma (1+2)</t>
  </si>
  <si>
    <t>C. Receitas Correntes</t>
  </si>
  <si>
    <t>4. Aportes ao Fundo de Apoio</t>
  </si>
  <si>
    <t>5.  Receita da Arrecadação Líquida (RAL = 3 - 4)</t>
  </si>
  <si>
    <t xml:space="preserve">BASE DE CÁLCULO </t>
  </si>
  <si>
    <t>LIMITES</t>
  </si>
  <si>
    <t>Variação</t>
  </si>
  <si>
    <t xml:space="preserve">Variação </t>
  </si>
  <si>
    <r>
      <t xml:space="preserve">Fiscalização
</t>
    </r>
    <r>
      <rPr>
        <b/>
        <sz val="14"/>
        <color rgb="FF008080"/>
        <rFont val="Calibri"/>
        <family val="2"/>
      </rPr>
      <t xml:space="preserve">(mínimo de 15 % do total da RAL) </t>
    </r>
    <r>
      <rPr>
        <b/>
        <sz val="14"/>
        <color rgb="FF009999"/>
        <rFont val="Calibri"/>
        <family val="2"/>
      </rPr>
      <t xml:space="preserve">   </t>
    </r>
    <r>
      <rPr>
        <b/>
        <sz val="14"/>
        <color indexed="8"/>
        <rFont val="Calibri"/>
        <family val="2"/>
      </rPr>
      <t xml:space="preserve">                                                                     </t>
    </r>
  </si>
  <si>
    <r>
      <t xml:space="preserve"> Despesas com Pessoal 
</t>
    </r>
    <r>
      <rPr>
        <b/>
        <sz val="14"/>
        <color rgb="FF008080"/>
        <rFont val="Calibri"/>
        <family val="2"/>
        <scheme val="minor"/>
      </rPr>
      <t>(máximo de 55% sobre as Receitas Correntes)</t>
    </r>
  </si>
  <si>
    <t xml:space="preserve">% </t>
  </si>
  <si>
    <r>
      <t xml:space="preserve">Atendimento
</t>
    </r>
    <r>
      <rPr>
        <b/>
        <sz val="14"/>
        <color rgb="FF008080"/>
        <rFont val="Calibri"/>
        <family val="2"/>
      </rPr>
      <t>(mínimo de 10 % do total da RAL)</t>
    </r>
  </si>
  <si>
    <r>
      <t xml:space="preserve">Capacitação
</t>
    </r>
    <r>
      <rPr>
        <b/>
        <sz val="14"/>
        <color rgb="FF008080"/>
        <rFont val="Calibri"/>
        <family val="2"/>
        <scheme val="minor"/>
      </rPr>
      <t>(mínimo de 2% e máximo de 4% da Folha de Pagamento)</t>
    </r>
    <r>
      <rPr>
        <b/>
        <sz val="14"/>
        <color rgb="FF008080"/>
        <rFont val="Calibri"/>
        <family val="2"/>
      </rPr>
      <t xml:space="preserve">     </t>
    </r>
    <r>
      <rPr>
        <b/>
        <sz val="14"/>
        <color indexed="57"/>
        <rFont val="Calibri"/>
        <family val="2"/>
      </rPr>
      <t xml:space="preserve">         </t>
    </r>
  </si>
  <si>
    <r>
      <t xml:space="preserve">Comunicação
</t>
    </r>
    <r>
      <rPr>
        <b/>
        <sz val="14"/>
        <color rgb="FF008080"/>
        <rFont val="Calibri"/>
        <family val="2"/>
      </rPr>
      <t>(mínimo de 3% do total da RAL)</t>
    </r>
    <r>
      <rPr>
        <b/>
        <sz val="14"/>
        <color indexed="21"/>
        <rFont val="Calibri"/>
        <family val="2"/>
      </rPr>
      <t xml:space="preserve">             </t>
    </r>
    <r>
      <rPr>
        <b/>
        <sz val="14"/>
        <color indexed="57"/>
        <rFont val="Calibri"/>
        <family val="2"/>
      </rPr>
      <t xml:space="preserve">                                                                                </t>
    </r>
  </si>
  <si>
    <r>
      <t xml:space="preserve">Patrocínio
</t>
    </r>
    <r>
      <rPr>
        <b/>
        <sz val="14"/>
        <color rgb="FF008080"/>
        <rFont val="Calibri"/>
        <family val="2"/>
      </rPr>
      <t xml:space="preserve">(máximo de 5% do total da RAL) </t>
    </r>
    <r>
      <rPr>
        <b/>
        <sz val="14"/>
        <color indexed="21"/>
        <rFont val="Calibri"/>
        <family val="2"/>
      </rPr>
      <t xml:space="preserve">  </t>
    </r>
    <r>
      <rPr>
        <b/>
        <sz val="14"/>
        <color indexed="10"/>
        <rFont val="Calibri"/>
        <family val="2"/>
      </rPr>
      <t xml:space="preserve">      </t>
    </r>
    <r>
      <rPr>
        <b/>
        <sz val="14"/>
        <color indexed="8"/>
        <rFont val="Calibri"/>
        <family val="2"/>
      </rPr>
      <t xml:space="preserve">                                                                            </t>
    </r>
  </si>
  <si>
    <r>
      <t xml:space="preserve">Objetivos Estratégicos Locais             </t>
    </r>
    <r>
      <rPr>
        <b/>
        <sz val="14"/>
        <color indexed="21"/>
        <rFont val="Calibri"/>
        <family val="2"/>
      </rPr>
      <t xml:space="preserve"> </t>
    </r>
    <r>
      <rPr>
        <b/>
        <sz val="14"/>
        <color rgb="FFFF0000"/>
        <rFont val="Calibri"/>
        <family val="2"/>
      </rPr>
      <t xml:space="preserve"> </t>
    </r>
    <r>
      <rPr>
        <b/>
        <sz val="14"/>
        <color rgb="FF008080"/>
        <rFont val="Calibri"/>
        <family val="2"/>
      </rPr>
      <t xml:space="preserve">(mínimo de 6 % do total da RAL)      </t>
    </r>
    <r>
      <rPr>
        <b/>
        <sz val="14"/>
        <color indexed="21"/>
        <rFont val="Calibri"/>
        <family val="2"/>
      </rPr>
      <t xml:space="preserve">                   </t>
    </r>
  </si>
  <si>
    <r>
      <t xml:space="preserve">Assistência Técnica                            </t>
    </r>
    <r>
      <rPr>
        <b/>
        <sz val="14"/>
        <color rgb="FF008080"/>
        <rFont val="Calibri"/>
        <family val="2"/>
        <scheme val="minor"/>
      </rPr>
      <t xml:space="preserve">(mínimo de 2% do total da RAL)  </t>
    </r>
    <r>
      <rPr>
        <b/>
        <sz val="14"/>
        <color theme="1"/>
        <rFont val="Calibri"/>
        <family val="2"/>
        <scheme val="minor"/>
      </rPr>
      <t xml:space="preserve">  </t>
    </r>
  </si>
  <si>
    <r>
      <t xml:space="preserve">Reserva de Contingência                          </t>
    </r>
    <r>
      <rPr>
        <b/>
        <sz val="14"/>
        <color rgb="FF008080"/>
        <rFont val="Calibri"/>
        <family val="2"/>
      </rPr>
      <t xml:space="preserve">(até 2 % do total da RAL)  </t>
    </r>
    <r>
      <rPr>
        <b/>
        <sz val="14"/>
        <color indexed="21"/>
        <rFont val="Calibri"/>
        <family val="2"/>
      </rPr>
      <t xml:space="preserve">            </t>
    </r>
  </si>
  <si>
    <t>Denominação (Projeto/Atividade)</t>
  </si>
  <si>
    <t>Pessoal</t>
  </si>
  <si>
    <t>Material de Consumo</t>
  </si>
  <si>
    <t>Serviços de Terceiros</t>
  </si>
  <si>
    <t>Transferências Correntes</t>
  </si>
  <si>
    <t xml:space="preserve">Reserva de 
Contingência </t>
  </si>
  <si>
    <t>Encargos Diversos</t>
  </si>
  <si>
    <t>Soma</t>
  </si>
  <si>
    <t>Imobilizado</t>
  </si>
  <si>
    <t>% Part.</t>
  </si>
  <si>
    <t>Pessoal e Encargos</t>
  </si>
  <si>
    <t>Diárias</t>
  </si>
  <si>
    <t>Passagens</t>
  </si>
  <si>
    <t>Serviços Prestados</t>
  </si>
  <si>
    <t>TOTAL GERAL</t>
  </si>
  <si>
    <t>Marcos Cristino de Oliveira</t>
  </si>
  <si>
    <t>Fonte¹: IBGE/IGEO</t>
  </si>
  <si>
    <t>Em conformidade</t>
  </si>
  <si>
    <t>O CAU/RO procedeu com projeções próprias de receitas de anuidades PF de exercícios anteriores, incrementando em R$ 4.465,78 frente aos valores aprovados nas Diretrizes de Reprogramação 2021.</t>
  </si>
  <si>
    <t>Divergente</t>
  </si>
  <si>
    <t>Não se aplica</t>
  </si>
  <si>
    <t>Deliberação da Comissão de Atos Administrativos e Finançasdo CAU/RO nº 08/2021, de 27 de agosto de 2021.</t>
  </si>
  <si>
    <t>Deliberação do Plenário doConselho de Arquitetura e Urbanismo de Rondônia nº 04/2021, de 28 de agosto de 2021.</t>
  </si>
  <si>
    <r>
      <t>O estado de Rondônia é composto por 52 municípios</t>
    </r>
    <r>
      <rPr>
        <vertAlign val="superscript"/>
        <sz val="18"/>
        <rFont val="Calibri"/>
        <family val="2"/>
        <scheme val="minor"/>
      </rPr>
      <t>1</t>
    </r>
    <r>
      <rPr>
        <sz val="18"/>
        <rFont val="Calibri"/>
        <family val="2"/>
        <scheme val="minor"/>
      </rPr>
      <t xml:space="preserve">. Os arquitetos e urbanistas estão presentes em 63,5% desses municípios enquanto as empresas de arquitetura e urbanismo em 50,0%. No tocante aos trabalhos profissionais realizados, verifica-se RRT emitidos em 100% dos municípios do Estado. </t>
    </r>
  </si>
  <si>
    <r>
      <t>Em 2021, as ações reprogramadas do CAU/RO, estão voltadas para um público alvo composto por 1.337 arquitetos</t>
    </r>
    <r>
      <rPr>
        <vertAlign val="superscript"/>
        <sz val="18"/>
        <rFont val="Calibri"/>
        <family val="2"/>
        <scheme val="minor"/>
      </rPr>
      <t>3</t>
    </r>
    <r>
      <rPr>
        <sz val="18"/>
        <rFont val="Calibri"/>
        <family val="2"/>
        <scheme val="minor"/>
      </rPr>
      <t>, 233 empresas de arquitetura e urbanismo</t>
    </r>
    <r>
      <rPr>
        <vertAlign val="superscript"/>
        <sz val="18"/>
        <rFont val="Calibri"/>
        <family val="2"/>
        <scheme val="minor"/>
      </rPr>
      <t>3</t>
    </r>
    <r>
      <rPr>
        <sz val="18"/>
        <rFont val="Calibri"/>
        <family val="2"/>
        <scheme val="minor"/>
      </rPr>
      <t>, com atividades profissionais representadas por 10.528 RRT</t>
    </r>
    <r>
      <rPr>
        <vertAlign val="superscript"/>
        <sz val="18"/>
        <rFont val="Calibri"/>
        <family val="2"/>
        <scheme val="minor"/>
      </rPr>
      <t>3</t>
    </r>
    <r>
      <rPr>
        <sz val="18"/>
        <rFont val="Calibri"/>
        <family val="2"/>
        <scheme val="minor"/>
      </rPr>
      <t>. Frente à</t>
    </r>
    <r>
      <rPr>
        <sz val="18"/>
        <color rgb="FFFF0000"/>
        <rFont val="Calibri"/>
        <family val="2"/>
        <scheme val="minor"/>
      </rPr>
      <t xml:space="preserve"> </t>
    </r>
    <r>
      <rPr>
        <sz val="18"/>
        <rFont val="Calibri"/>
        <family val="2"/>
        <scheme val="minor"/>
      </rPr>
      <t>programação inicial de 2021, se apresentam as seguintes variações: crescimento de 4,0% de profissionais ativos; 3,6% para as empresas ativas e de 2,4% para os RRT emitidos.</t>
    </r>
  </si>
  <si>
    <r>
      <t>O Plano de Ação do CAU/RO, na forma da Reprogramação proposta para o exercício de 2021, visando ao desenvolvimento e fortalecimento dos profissionais e da arquitetura e urbanismo no estado do Rondônia, está composto por 16 iniciativas estratégicas sendo 3 projetos e 13 atividades. Para essas implementações os recursos envolvidos são da ordem de R$ 1,53 milhão,</t>
    </r>
    <r>
      <rPr>
        <sz val="18"/>
        <color rgb="FFFF0000"/>
        <rFont val="Calibri"/>
        <family val="2"/>
        <scheme val="minor"/>
      </rPr>
      <t xml:space="preserve"> </t>
    </r>
    <r>
      <rPr>
        <sz val="18"/>
        <rFont val="Calibri"/>
        <family val="2"/>
        <scheme val="minor"/>
      </rPr>
      <t>representando um incremento de 5,5%</t>
    </r>
    <r>
      <rPr>
        <sz val="18"/>
        <color rgb="FFFF0000"/>
        <rFont val="Calibri"/>
        <family val="2"/>
        <scheme val="minor"/>
      </rPr>
      <t xml:space="preserve"> </t>
    </r>
    <r>
      <rPr>
        <sz val="18"/>
        <rFont val="Calibri"/>
        <family val="2"/>
        <scheme val="minor"/>
      </rPr>
      <t xml:space="preserve">da Programação 2021. Para a Reprogramação 2021, o CAU/RO apresenta 14,9% utilização do Superávit Financeiro, em despesa de capital. O CAU/RO apresenta uma proposta de alinhamento dos seus projetos e atividades aos ODS em 2021.     </t>
    </r>
  </si>
  <si>
    <t>1.1.4 Taxas e Multas</t>
  </si>
  <si>
    <t>Fonte³: Diretrizes para Elaboração da Reprogramação do Plano de Ação do CAU - exercício 2021</t>
  </si>
  <si>
    <t xml:space="preserve"> INDICADORES E METAS
</t>
  </si>
  <si>
    <t xml:space="preserve"> FORM.1 - Demonstrativo de Fontes e Aplicações
cau/ro - FORM.1 - Demonstrativo de Fontes e Aplicações
</t>
  </si>
  <si>
    <t xml:space="preserve"> FORM.2 - Demonstrativo Consolidado das Aplicações por Projeto e Atividade (Quantidade e Valor)
</t>
  </si>
  <si>
    <t xml:space="preserve"> FORM.3 - Limites de Aplicação dos Recursos Estratégicos
</t>
  </si>
  <si>
    <t>FORM.4 - Aplicações por Projeto/Atividade - por Elemento de Despesa (Consolidado)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</si>
</sst>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3">
    <numFmt numFmtId="41" formatCode="_-* #,##0_-;\-* #,##0_-;_-* &quot;-&quot;_-;_-@_-"/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_-&quot;R$&quot;* #,##0.00_-;\-&quot;R$&quot;* #,##0.00_-;_-&quot;R$&quot;* &quot;-&quot;??_-;_-@_-"/>
    <numFmt numFmtId="165" formatCode="_(* #,##0.00_);_(* \(#,##0.00\);_(* &quot;-&quot;??_);_(@_)"/>
    <numFmt numFmtId="166" formatCode="#,##0.0_ ;\-#,##0.0\ "/>
    <numFmt numFmtId="167" formatCode="0.0%"/>
    <numFmt numFmtId="168" formatCode="_-* #,##0_-;\-* #,##0_-;_-* &quot;-&quot;??_-;_-@_-"/>
    <numFmt numFmtId="169" formatCode="_(* #,##0.00_);_(* \(#,##0.00\);_(* \-??_);_(@_)"/>
    <numFmt numFmtId="170" formatCode="_(* #,##0_);_(* \(#,##0\);_(* &quot;-&quot;??_);_(@_)"/>
    <numFmt numFmtId="171" formatCode="_(* #,##0.0_);_(* \(#,##0.0\);_(* &quot;-&quot;??_);_(@_)"/>
    <numFmt numFmtId="172" formatCode="0.0"/>
    <numFmt numFmtId="173" formatCode="_-* #,##0.0_-;\-* #,##0.0_-;_-* &quot;-&quot;_-;_-@_-"/>
  </numFmts>
  <fonts count="5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sz val="11"/>
      <color rgb="FF000000"/>
      <name val="Calibri"/>
      <family val="2"/>
      <charset val="1"/>
    </font>
    <font>
      <sz val="18"/>
      <color theme="0"/>
      <name val="Calibri"/>
      <family val="2"/>
      <scheme val="minor"/>
    </font>
    <font>
      <sz val="11"/>
      <color rgb="FF000000"/>
      <name val="Calibri"/>
      <family val="2"/>
    </font>
    <font>
      <b/>
      <sz val="18"/>
      <color theme="0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8"/>
      <name val="Calibri"/>
      <family val="2"/>
      <scheme val="minor"/>
    </font>
    <font>
      <vertAlign val="superscript"/>
      <sz val="18"/>
      <name val="Calibri"/>
      <family val="2"/>
      <scheme val="minor"/>
    </font>
    <font>
      <sz val="18"/>
      <color rgb="FF000000"/>
      <name val="Calibri"/>
      <family val="2"/>
    </font>
    <font>
      <b/>
      <sz val="18"/>
      <name val="Calibri"/>
      <family val="2"/>
      <scheme val="minor"/>
    </font>
    <font>
      <sz val="18"/>
      <color theme="1"/>
      <name val="Arial"/>
      <family val="2"/>
    </font>
    <font>
      <sz val="11"/>
      <color indexed="8"/>
      <name val="Calibri"/>
      <family val="2"/>
      <charset val="1"/>
    </font>
    <font>
      <b/>
      <sz val="18"/>
      <color rgb="FFFF0000"/>
      <name val="Wingdings"/>
      <charset val="2"/>
    </font>
    <font>
      <b/>
      <sz val="18"/>
      <color rgb="FFFFFF00"/>
      <name val="Wingdings"/>
      <charset val="2"/>
    </font>
    <font>
      <sz val="18"/>
      <color rgb="FF000000"/>
      <name val="Calibri"/>
      <family val="2"/>
      <charset val="1"/>
    </font>
    <font>
      <sz val="18"/>
      <color rgb="FFFF0000"/>
      <name val="Calibri"/>
      <family val="2"/>
      <scheme val="minor"/>
    </font>
    <font>
      <i/>
      <sz val="18"/>
      <color theme="1"/>
      <name val="Calibri"/>
      <family val="2"/>
      <scheme val="minor"/>
    </font>
    <font>
      <sz val="11"/>
      <color rgb="FF006100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2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0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2"/>
      <color rgb="FF000000"/>
      <name val="Calibri"/>
      <family val="2"/>
    </font>
    <font>
      <sz val="12"/>
      <name val="Calibri"/>
      <family val="2"/>
    </font>
    <font>
      <sz val="12"/>
      <color theme="1" tint="0.499984740745262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</font>
    <font>
      <b/>
      <sz val="12"/>
      <color theme="1"/>
      <name val="Calibri"/>
      <family val="2"/>
    </font>
    <font>
      <b/>
      <sz val="12"/>
      <color rgb="FFFFFFFF"/>
      <name val="Calibri"/>
      <family val="2"/>
    </font>
    <font>
      <b/>
      <sz val="12"/>
      <color rgb="FF000000"/>
      <name val="Calibri"/>
      <family val="2"/>
    </font>
    <font>
      <b/>
      <sz val="12"/>
      <name val="Calibri"/>
      <family val="2"/>
    </font>
    <font>
      <b/>
      <sz val="14"/>
      <color theme="1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14"/>
      <name val="Calibri"/>
      <family val="2"/>
      <scheme val="minor"/>
    </font>
    <font>
      <b/>
      <sz val="14"/>
      <color rgb="FF008080"/>
      <name val="Calibri"/>
      <family val="2"/>
    </font>
    <font>
      <b/>
      <sz val="14"/>
      <color rgb="FF009999"/>
      <name val="Calibri"/>
      <family val="2"/>
    </font>
    <font>
      <b/>
      <sz val="14"/>
      <color indexed="8"/>
      <name val="Calibri"/>
      <family val="2"/>
    </font>
    <font>
      <b/>
      <sz val="14"/>
      <color rgb="FF008080"/>
      <name val="Calibri"/>
      <family val="2"/>
      <scheme val="minor"/>
    </font>
    <font>
      <b/>
      <sz val="14"/>
      <color indexed="57"/>
      <name val="Calibri"/>
      <family val="2"/>
    </font>
    <font>
      <b/>
      <sz val="14"/>
      <color indexed="21"/>
      <name val="Calibri"/>
      <family val="2"/>
    </font>
    <font>
      <b/>
      <sz val="14"/>
      <color indexed="10"/>
      <name val="Calibri"/>
      <family val="2"/>
    </font>
    <font>
      <b/>
      <sz val="14"/>
      <color rgb="FFFF0000"/>
      <name val="Calibri"/>
      <family val="2"/>
    </font>
    <font>
      <sz val="20"/>
      <color theme="1"/>
      <name val="Calibri"/>
      <family val="2"/>
      <scheme val="minor"/>
    </font>
    <font>
      <sz val="20"/>
      <color rgb="FF006100"/>
      <name val="Calibri"/>
      <family val="2"/>
      <scheme val="minor"/>
    </font>
    <font>
      <sz val="12"/>
      <color rgb="FF000000"/>
      <name val="Calibri"/>
      <family val="2"/>
      <scheme val="minor"/>
    </font>
    <font>
      <sz val="20"/>
      <color theme="1"/>
      <name val="Arial Narrow"/>
      <family val="2"/>
    </font>
    <font>
      <b/>
      <sz val="20"/>
      <color theme="1"/>
      <name val="Calibri"/>
      <family val="2"/>
      <scheme val="minor"/>
    </font>
    <font>
      <b/>
      <sz val="20"/>
      <color theme="1"/>
      <name val="Arial Narrow"/>
      <family val="2"/>
    </font>
    <font>
      <b/>
      <sz val="17"/>
      <name val="Calibri"/>
      <family val="2"/>
      <scheme val="minor"/>
    </font>
    <font>
      <b/>
      <sz val="24"/>
      <color rgb="FF006666"/>
      <name val="Calibri"/>
      <family val="2"/>
    </font>
    <font>
      <sz val="10"/>
      <color theme="1"/>
      <name val="Calibri"/>
      <family val="2"/>
      <scheme val="minor"/>
    </font>
  </fonts>
  <fills count="2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94BAC3"/>
        <bgColor indexed="64"/>
      </patternFill>
    </fill>
    <fill>
      <patternFill patternType="solid">
        <fgColor rgb="FF528693"/>
        <bgColor indexed="64"/>
      </patternFill>
    </fill>
    <fill>
      <patternFill patternType="solid">
        <fgColor rgb="FF2A5664"/>
        <bgColor indexed="64"/>
      </patternFill>
    </fill>
    <fill>
      <patternFill patternType="solid">
        <fgColor rgb="FFC6EFCE"/>
      </patternFill>
    </fill>
    <fill>
      <patternFill patternType="solid">
        <fgColor theme="0"/>
        <bgColor rgb="FFF2F2F2"/>
      </patternFill>
    </fill>
    <fill>
      <patternFill patternType="solid">
        <fgColor rgb="FFFFFFFF"/>
        <bgColor rgb="FFFFFADE"/>
      </patternFill>
    </fill>
    <fill>
      <patternFill patternType="solid">
        <fgColor theme="0"/>
        <bgColor rgb="FFFFFADE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008080"/>
        <bgColor indexed="64"/>
      </patternFill>
    </fill>
    <fill>
      <patternFill patternType="solid">
        <fgColor rgb="FF5E9AA6"/>
        <bgColor indexed="64"/>
      </patternFill>
    </fill>
    <fill>
      <patternFill patternType="lightGray">
        <bgColor rgb="FF5E9AA6"/>
      </patternFill>
    </fill>
    <fill>
      <patternFill patternType="solid">
        <fgColor rgb="FF2A5664"/>
        <bgColor rgb="FF000000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rgb="FF000000"/>
      </patternFill>
    </fill>
    <fill>
      <patternFill patternType="solid">
        <fgColor theme="0"/>
        <bgColor rgb="FF000000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E4F0F0"/>
        <bgColor indexed="64"/>
      </patternFill>
    </fill>
    <fill>
      <patternFill patternType="solid">
        <fgColor rgb="FFFFFADE"/>
        <bgColor indexed="64"/>
      </patternFill>
    </fill>
    <fill>
      <patternFill patternType="solid">
        <fgColor theme="0" tint="-0.249977111117893"/>
        <bgColor indexed="64"/>
      </patternFill>
    </fill>
  </fills>
  <borders count="2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6">
    <xf numFmtId="0" fontId="0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3" fillId="0" borderId="0"/>
    <xf numFmtId="4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5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" fillId="0" borderId="0"/>
    <xf numFmtId="0" fontId="1" fillId="0" borderId="0"/>
    <xf numFmtId="0" fontId="13" fillId="0" borderId="0"/>
    <xf numFmtId="4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9" fontId="3" fillId="0" borderId="0" applyBorder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9" fillId="8" borderId="0" applyNumberFormat="0" applyBorder="0" applyAlignment="0" applyProtection="0"/>
  </cellStyleXfs>
  <cellXfs count="364">
    <xf numFmtId="0" fontId="0" fillId="0" borderId="0" xfId="0"/>
    <xf numFmtId="0" fontId="2" fillId="0" borderId="0" xfId="12" applyFont="1"/>
    <xf numFmtId="0" fontId="2" fillId="0" borderId="0" xfId="12" applyFont="1" applyBorder="1"/>
    <xf numFmtId="0" fontId="2" fillId="0" borderId="0" xfId="11" applyFont="1" applyAlignment="1">
      <alignment vertical="center"/>
    </xf>
    <xf numFmtId="0" fontId="2" fillId="2" borderId="0" xfId="11" applyFont="1" applyFill="1"/>
    <xf numFmtId="0" fontId="2" fillId="2" borderId="0" xfId="11" applyFont="1" applyFill="1" applyAlignment="1">
      <alignment vertical="center"/>
    </xf>
    <xf numFmtId="0" fontId="14" fillId="0" borderId="0" xfId="12" applyFont="1" applyAlignment="1">
      <alignment horizontal="center"/>
    </xf>
    <xf numFmtId="0" fontId="15" fillId="0" borderId="0" xfId="12" applyFont="1" applyAlignment="1">
      <alignment horizontal="center"/>
    </xf>
    <xf numFmtId="0" fontId="2" fillId="0" borderId="0" xfId="12" applyFont="1" applyAlignment="1">
      <alignment vertical="center"/>
    </xf>
    <xf numFmtId="0" fontId="4" fillId="0" borderId="0" xfId="12" applyFont="1" applyAlignment="1">
      <alignment vertical="center"/>
    </xf>
    <xf numFmtId="14" fontId="2" fillId="2" borderId="1" xfId="13" applyNumberFormat="1" applyFont="1" applyFill="1" applyBorder="1" applyAlignment="1">
      <alignment horizontal="center" vertical="center"/>
    </xf>
    <xf numFmtId="0" fontId="2" fillId="2" borderId="5" xfId="13" applyFont="1" applyFill="1" applyBorder="1" applyAlignment="1">
      <alignment horizontal="justify" vertical="center" wrapText="1"/>
    </xf>
    <xf numFmtId="0" fontId="16" fillId="0" borderId="0" xfId="11" applyFont="1"/>
    <xf numFmtId="0" fontId="2" fillId="2" borderId="6" xfId="13" applyFont="1" applyFill="1" applyBorder="1" applyAlignment="1">
      <alignment vertical="center"/>
    </xf>
    <xf numFmtId="0" fontId="7" fillId="2" borderId="7" xfId="13" applyFont="1" applyFill="1" applyBorder="1" applyAlignment="1">
      <alignment horizontal="left" vertical="center"/>
    </xf>
    <xf numFmtId="0" fontId="7" fillId="2" borderId="8" xfId="13" applyFont="1" applyFill="1" applyBorder="1" applyAlignment="1">
      <alignment horizontal="left" vertical="center"/>
    </xf>
    <xf numFmtId="0" fontId="2" fillId="2" borderId="9" xfId="13" applyFont="1" applyFill="1" applyBorder="1" applyAlignment="1">
      <alignment vertical="center"/>
    </xf>
    <xf numFmtId="0" fontId="7" fillId="2" borderId="0" xfId="13" applyFont="1" applyFill="1" applyBorder="1" applyAlignment="1">
      <alignment horizontal="left" vertical="center"/>
    </xf>
    <xf numFmtId="0" fontId="7" fillId="2" borderId="10" xfId="13" applyFont="1" applyFill="1" applyBorder="1" applyAlignment="1">
      <alignment horizontal="left" vertical="center"/>
    </xf>
    <xf numFmtId="0" fontId="2" fillId="2" borderId="0" xfId="13" applyFont="1" applyFill="1" applyBorder="1" applyAlignment="1">
      <alignment vertical="center"/>
    </xf>
    <xf numFmtId="0" fontId="2" fillId="2" borderId="10" xfId="13" applyFont="1" applyFill="1" applyBorder="1" applyAlignment="1">
      <alignment vertical="center"/>
    </xf>
    <xf numFmtId="0" fontId="2" fillId="2" borderId="0" xfId="13" applyFont="1" applyFill="1" applyBorder="1" applyAlignment="1">
      <alignment horizontal="left" vertical="center"/>
    </xf>
    <xf numFmtId="0" fontId="2" fillId="2" borderId="10" xfId="13" applyFont="1" applyFill="1" applyBorder="1" applyAlignment="1">
      <alignment horizontal="left" vertical="center"/>
    </xf>
    <xf numFmtId="0" fontId="12" fillId="0" borderId="0" xfId="7" applyFont="1"/>
    <xf numFmtId="0" fontId="2" fillId="2" borderId="12" xfId="13" applyFont="1" applyFill="1" applyBorder="1" applyAlignment="1">
      <alignment horizontal="left" vertical="center"/>
    </xf>
    <xf numFmtId="0" fontId="2" fillId="2" borderId="13" xfId="13" applyFont="1" applyFill="1" applyBorder="1" applyAlignment="1">
      <alignment horizontal="left" vertical="center"/>
    </xf>
    <xf numFmtId="167" fontId="17" fillId="2" borderId="0" xfId="1" applyNumberFormat="1" applyFont="1" applyFill="1"/>
    <xf numFmtId="0" fontId="2" fillId="2" borderId="0" xfId="11" applyFont="1" applyFill="1" applyBorder="1" applyAlignment="1">
      <alignment horizontal="left" vertical="center" wrapText="1"/>
    </xf>
    <xf numFmtId="0" fontId="6" fillId="7" borderId="1" xfId="12" applyFont="1" applyFill="1" applyBorder="1" applyAlignment="1">
      <alignment horizontal="center" vertical="center"/>
    </xf>
    <xf numFmtId="0" fontId="6" fillId="7" borderId="1" xfId="12" applyFont="1" applyFill="1" applyBorder="1" applyAlignment="1">
      <alignment horizontal="center" vertical="center" wrapText="1"/>
    </xf>
    <xf numFmtId="0" fontId="2" fillId="0" borderId="0" xfId="0" applyFont="1" applyAlignment="1">
      <alignment wrapText="1"/>
    </xf>
    <xf numFmtId="0" fontId="2" fillId="0" borderId="0" xfId="7" applyFont="1"/>
    <xf numFmtId="165" fontId="2" fillId="0" borderId="0" xfId="2" applyFont="1"/>
    <xf numFmtId="0" fontId="12" fillId="0" borderId="0" xfId="7" applyFont="1" applyAlignment="1">
      <alignment horizontal="left"/>
    </xf>
    <xf numFmtId="165" fontId="12" fillId="0" borderId="0" xfId="2" applyFont="1"/>
    <xf numFmtId="165" fontId="6" fillId="7" borderId="1" xfId="2" applyFont="1" applyFill="1" applyBorder="1" applyAlignment="1">
      <alignment horizontal="center" vertical="center" wrapText="1"/>
    </xf>
    <xf numFmtId="0" fontId="6" fillId="7" borderId="1" xfId="7" applyFont="1" applyFill="1" applyBorder="1" applyAlignment="1">
      <alignment horizontal="center" vertical="center" wrapText="1"/>
    </xf>
    <xf numFmtId="0" fontId="11" fillId="4" borderId="1" xfId="7" applyFont="1" applyFill="1" applyBorder="1" applyAlignment="1">
      <alignment horizontal="left" vertical="center" readingOrder="1"/>
    </xf>
    <xf numFmtId="0" fontId="8" fillId="0" borderId="1" xfId="7" applyFont="1" applyBorder="1" applyAlignment="1">
      <alignment vertical="center" wrapText="1" readingOrder="1"/>
    </xf>
    <xf numFmtId="168" fontId="7" fillId="2" borderId="1" xfId="23" applyNumberFormat="1" applyFont="1" applyFill="1" applyBorder="1" applyAlignment="1">
      <alignment horizontal="left" vertical="center" wrapText="1"/>
    </xf>
    <xf numFmtId="165" fontId="7" fillId="2" borderId="1" xfId="2" applyFont="1" applyFill="1" applyBorder="1" applyAlignment="1">
      <alignment horizontal="left" vertical="center" wrapText="1"/>
    </xf>
    <xf numFmtId="166" fontId="7" fillId="2" borderId="1" xfId="24" applyNumberFormat="1" applyFont="1" applyFill="1" applyBorder="1" applyAlignment="1">
      <alignment horizontal="right" vertical="center" wrapText="1"/>
    </xf>
    <xf numFmtId="168" fontId="6" fillId="7" borderId="1" xfId="23" applyNumberFormat="1" applyFont="1" applyFill="1" applyBorder="1" applyAlignment="1">
      <alignment vertical="center"/>
    </xf>
    <xf numFmtId="165" fontId="6" fillId="7" borderId="1" xfId="2" applyFont="1" applyFill="1" applyBorder="1" applyAlignment="1">
      <alignment vertical="center"/>
    </xf>
    <xf numFmtId="166" fontId="6" fillId="7" borderId="1" xfId="24" applyNumberFormat="1" applyFont="1" applyFill="1" applyBorder="1" applyAlignment="1">
      <alignment horizontal="right" vertical="center" wrapText="1"/>
    </xf>
    <xf numFmtId="0" fontId="2" fillId="2" borderId="0" xfId="11" applyFont="1" applyFill="1" applyBorder="1" applyAlignment="1">
      <alignment horizontal="left" vertical="center" wrapText="1"/>
    </xf>
    <xf numFmtId="0" fontId="8" fillId="2" borderId="9" xfId="13" applyFont="1" applyFill="1" applyBorder="1" applyAlignment="1">
      <alignment vertical="center"/>
    </xf>
    <xf numFmtId="0" fontId="8" fillId="2" borderId="11" xfId="13" applyFont="1" applyFill="1" applyBorder="1" applyAlignment="1">
      <alignment vertical="center"/>
    </xf>
    <xf numFmtId="0" fontId="2" fillId="3" borderId="0" xfId="11" applyFont="1" applyFill="1" applyAlignment="1">
      <alignment vertical="center"/>
    </xf>
    <xf numFmtId="0" fontId="7" fillId="2" borderId="1" xfId="12" applyFont="1" applyFill="1" applyBorder="1" applyAlignment="1">
      <alignment horizontal="left" vertical="center"/>
    </xf>
    <xf numFmtId="0" fontId="2" fillId="2" borderId="0" xfId="11" applyFont="1" applyFill="1" applyBorder="1" applyAlignment="1">
      <alignment horizontal="left" vertical="center" wrapText="1"/>
    </xf>
    <xf numFmtId="0" fontId="2" fillId="2" borderId="0" xfId="0" applyFont="1" applyFill="1"/>
    <xf numFmtId="0" fontId="2" fillId="0" borderId="0" xfId="0" applyFont="1"/>
    <xf numFmtId="0" fontId="6" fillId="2" borderId="0" xfId="0" applyFont="1" applyFill="1" applyAlignment="1">
      <alignment horizontal="left" vertical="center"/>
    </xf>
    <xf numFmtId="0" fontId="2" fillId="2" borderId="0" xfId="0" applyFont="1" applyFill="1" applyAlignment="1">
      <alignment wrapText="1"/>
    </xf>
    <xf numFmtId="0" fontId="6" fillId="2" borderId="3" xfId="0" applyFont="1" applyFill="1" applyBorder="1" applyAlignment="1">
      <alignment horizontal="left" vertical="center"/>
    </xf>
    <xf numFmtId="0" fontId="6" fillId="2" borderId="0" xfId="0" applyFont="1" applyFill="1" applyBorder="1" applyAlignment="1">
      <alignment horizontal="left" vertical="center"/>
    </xf>
    <xf numFmtId="0" fontId="2" fillId="2" borderId="18" xfId="0" applyFont="1" applyFill="1" applyBorder="1" applyAlignment="1">
      <alignment wrapText="1"/>
    </xf>
    <xf numFmtId="0" fontId="6" fillId="7" borderId="1" xfId="0" applyFont="1" applyFill="1" applyBorder="1" applyAlignment="1">
      <alignment horizontal="left" vertical="center" wrapText="1"/>
    </xf>
    <xf numFmtId="0" fontId="6" fillId="7" borderId="1" xfId="0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center" wrapText="1"/>
    </xf>
    <xf numFmtId="0" fontId="8" fillId="0" borderId="1" xfId="0" applyFont="1" applyBorder="1" applyAlignment="1">
      <alignment horizontal="center" vertical="top" wrapText="1"/>
    </xf>
    <xf numFmtId="0" fontId="8" fillId="2" borderId="1" xfId="0" applyFont="1" applyFill="1" applyBorder="1" applyAlignment="1">
      <alignment horizontal="center" wrapText="1"/>
    </xf>
    <xf numFmtId="0" fontId="8" fillId="2" borderId="1" xfId="0" applyFont="1" applyFill="1" applyBorder="1" applyAlignment="1">
      <alignment horizontal="center" vertical="top" wrapText="1"/>
    </xf>
    <xf numFmtId="0" fontId="8" fillId="2" borderId="1" xfId="0" applyFont="1" applyFill="1" applyBorder="1" applyAlignment="1">
      <alignment horizontal="left" vertical="center" wrapText="1"/>
    </xf>
    <xf numFmtId="0" fontId="8" fillId="2" borderId="1" xfId="0" applyFont="1" applyFill="1" applyBorder="1" applyAlignment="1">
      <alignment horizontal="center" vertical="center" wrapText="1"/>
    </xf>
    <xf numFmtId="170" fontId="2" fillId="0" borderId="1" xfId="2" applyNumberFormat="1" applyFont="1" applyBorder="1" applyAlignment="1">
      <alignment horizontal="center" vertical="center" wrapText="1"/>
    </xf>
    <xf numFmtId="170" fontId="2" fillId="0" borderId="1" xfId="2" applyNumberFormat="1" applyFont="1" applyBorder="1" applyAlignment="1">
      <alignment vertical="center" wrapText="1"/>
    </xf>
    <xf numFmtId="0" fontId="8" fillId="9" borderId="1" xfId="3" applyFont="1" applyFill="1" applyBorder="1" applyAlignment="1">
      <alignment horizontal="center" wrapText="1"/>
    </xf>
    <xf numFmtId="0" fontId="8" fillId="9" borderId="1" xfId="3" applyFont="1" applyFill="1" applyBorder="1" applyAlignment="1">
      <alignment horizontal="center" vertical="top" wrapText="1"/>
    </xf>
    <xf numFmtId="0" fontId="8" fillId="2" borderId="1" xfId="3" applyFont="1" applyFill="1" applyBorder="1" applyAlignment="1">
      <alignment horizontal="center" wrapText="1"/>
    </xf>
    <xf numFmtId="0" fontId="8" fillId="2" borderId="1" xfId="3" applyFont="1" applyFill="1" applyBorder="1" applyAlignment="1">
      <alignment horizontal="center" vertical="top" wrapText="1"/>
    </xf>
    <xf numFmtId="0" fontId="2" fillId="0" borderId="0" xfId="0" applyFont="1" applyAlignment="1">
      <alignment horizontal="left" vertical="center"/>
    </xf>
    <xf numFmtId="0" fontId="2" fillId="0" borderId="0" xfId="0" applyFont="1" applyAlignment="1">
      <alignment horizontal="center"/>
    </xf>
    <xf numFmtId="0" fontId="22" fillId="0" borderId="0" xfId="0" applyFont="1" applyAlignment="1">
      <alignment wrapText="1"/>
    </xf>
    <xf numFmtId="165" fontId="22" fillId="0" borderId="0" xfId="2" applyFont="1" applyAlignment="1">
      <alignment horizontal="center" vertical="center" wrapText="1"/>
    </xf>
    <xf numFmtId="0" fontId="23" fillId="0" borderId="0" xfId="0" applyFont="1" applyAlignment="1">
      <alignment wrapText="1"/>
    </xf>
    <xf numFmtId="0" fontId="0" fillId="0" borderId="0" xfId="0" applyAlignment="1">
      <alignment wrapText="1"/>
    </xf>
    <xf numFmtId="0" fontId="22" fillId="0" borderId="0" xfId="0" applyFont="1" applyAlignment="1">
      <alignment vertical="center" wrapText="1"/>
    </xf>
    <xf numFmtId="0" fontId="23" fillId="0" borderId="0" xfId="0" applyFont="1" applyAlignment="1">
      <alignment vertical="center" wrapText="1"/>
    </xf>
    <xf numFmtId="0" fontId="0" fillId="0" borderId="0" xfId="0" applyAlignment="1">
      <alignment vertical="center" wrapText="1"/>
    </xf>
    <xf numFmtId="0" fontId="21" fillId="2" borderId="0" xfId="0" applyFont="1" applyFill="1" applyBorder="1" applyAlignment="1">
      <alignment horizontal="left" wrapText="1"/>
    </xf>
    <xf numFmtId="165" fontId="21" fillId="2" borderId="0" xfId="2" applyFont="1" applyFill="1" applyBorder="1" applyAlignment="1">
      <alignment horizontal="left" wrapText="1"/>
    </xf>
    <xf numFmtId="171" fontId="21" fillId="2" borderId="0" xfId="2" applyNumberFormat="1" applyFont="1" applyFill="1" applyBorder="1" applyAlignment="1">
      <alignment horizontal="left" wrapText="1"/>
    </xf>
    <xf numFmtId="0" fontId="22" fillId="2" borderId="0" xfId="0" applyFont="1" applyFill="1" applyAlignment="1">
      <alignment wrapText="1"/>
    </xf>
    <xf numFmtId="165" fontId="22" fillId="2" borderId="0" xfId="2" applyFont="1" applyFill="1" applyAlignment="1">
      <alignment horizontal="center" vertical="center" wrapText="1"/>
    </xf>
    <xf numFmtId="0" fontId="23" fillId="2" borderId="0" xfId="0" applyFont="1" applyFill="1" applyAlignment="1">
      <alignment wrapText="1"/>
    </xf>
    <xf numFmtId="0" fontId="0" fillId="2" borderId="0" xfId="0" applyFill="1" applyAlignment="1">
      <alignment wrapText="1"/>
    </xf>
    <xf numFmtId="165" fontId="24" fillId="7" borderId="1" xfId="2" applyFont="1" applyFill="1" applyBorder="1" applyAlignment="1">
      <alignment horizontal="center" vertical="center" wrapText="1"/>
    </xf>
    <xf numFmtId="171" fontId="24" fillId="7" borderId="1" xfId="2" applyNumberFormat="1" applyFont="1" applyFill="1" applyBorder="1" applyAlignment="1">
      <alignment horizontal="center" vertical="center" wrapText="1"/>
    </xf>
    <xf numFmtId="0" fontId="25" fillId="10" borderId="1" xfId="0" applyFont="1" applyFill="1" applyBorder="1" applyAlignment="1" applyProtection="1">
      <alignment horizontal="left" vertical="center" wrapText="1"/>
      <protection locked="0"/>
    </xf>
    <xf numFmtId="0" fontId="25" fillId="10" borderId="1" xfId="0" applyFont="1" applyFill="1" applyBorder="1" applyAlignment="1" applyProtection="1">
      <alignment horizontal="center" vertical="center" wrapText="1"/>
      <protection locked="0"/>
    </xf>
    <xf numFmtId="0" fontId="22" fillId="2" borderId="1" xfId="0" applyFont="1" applyFill="1" applyBorder="1" applyAlignment="1" applyProtection="1">
      <alignment horizontal="center" vertical="center" wrapText="1"/>
      <protection locked="0"/>
    </xf>
    <xf numFmtId="0" fontId="25" fillId="10" borderId="1" xfId="0" applyFont="1" applyFill="1" applyBorder="1" applyAlignment="1" applyProtection="1">
      <alignment vertical="center" wrapText="1"/>
      <protection locked="0"/>
    </xf>
    <xf numFmtId="0" fontId="25" fillId="11" borderId="1" xfId="0" applyFont="1" applyFill="1" applyBorder="1" applyAlignment="1" applyProtection="1">
      <alignment vertical="center" wrapText="1"/>
      <protection locked="0"/>
    </xf>
    <xf numFmtId="0" fontId="22" fillId="2" borderId="1" xfId="0" applyFont="1" applyFill="1" applyBorder="1" applyAlignment="1" applyProtection="1">
      <alignment vertical="center" wrapText="1"/>
      <protection locked="0"/>
    </xf>
    <xf numFmtId="165" fontId="22" fillId="2" borderId="1" xfId="2" applyFont="1" applyFill="1" applyBorder="1" applyAlignment="1" applyProtection="1">
      <alignment horizontal="left" vertical="center" wrapText="1" indent="10"/>
      <protection locked="0"/>
    </xf>
    <xf numFmtId="165" fontId="22" fillId="2" borderId="1" xfId="2" applyFont="1" applyFill="1" applyBorder="1" applyAlignment="1" applyProtection="1">
      <alignment vertical="center" wrapText="1"/>
      <protection locked="0"/>
    </xf>
    <xf numFmtId="165" fontId="22" fillId="12" borderId="1" xfId="2" applyFont="1" applyFill="1" applyBorder="1" applyAlignment="1" applyProtection="1">
      <alignment vertical="center" wrapText="1"/>
      <protection locked="0"/>
    </xf>
    <xf numFmtId="171" fontId="22" fillId="2" borderId="1" xfId="2" applyNumberFormat="1" applyFont="1" applyFill="1" applyBorder="1" applyAlignment="1" applyProtection="1">
      <alignment vertical="center" wrapText="1"/>
      <protection locked="0"/>
    </xf>
    <xf numFmtId="165" fontId="22" fillId="12" borderId="1" xfId="2" applyFont="1" applyFill="1" applyBorder="1" applyAlignment="1">
      <alignment vertical="center" wrapText="1"/>
    </xf>
    <xf numFmtId="171" fontId="22" fillId="12" borderId="1" xfId="2" applyNumberFormat="1" applyFont="1" applyFill="1" applyBorder="1" applyAlignment="1">
      <alignment horizontal="center" vertical="center" wrapText="1"/>
    </xf>
    <xf numFmtId="0" fontId="26" fillId="0" borderId="1" xfId="0" applyFont="1" applyBorder="1" applyAlignment="1" applyProtection="1">
      <alignment horizontal="center" vertical="center" wrapText="1"/>
      <protection locked="0"/>
    </xf>
    <xf numFmtId="165" fontId="22" fillId="0" borderId="1" xfId="2" applyFont="1" applyFill="1" applyBorder="1" applyAlignment="1" applyProtection="1">
      <alignment vertical="center" wrapText="1"/>
      <protection locked="0"/>
    </xf>
    <xf numFmtId="0" fontId="25" fillId="0" borderId="1" xfId="0" applyFont="1" applyFill="1" applyBorder="1" applyAlignment="1" applyProtection="1">
      <alignment vertical="center" wrapText="1"/>
      <protection locked="0"/>
    </xf>
    <xf numFmtId="0" fontId="26" fillId="10" borderId="1" xfId="0" applyFont="1" applyFill="1" applyBorder="1" applyAlignment="1">
      <alignment vertical="center" wrapText="1" readingOrder="1"/>
    </xf>
    <xf numFmtId="165" fontId="24" fillId="13" borderId="23" xfId="2" applyFont="1" applyFill="1" applyBorder="1" applyAlignment="1">
      <alignment vertical="center" wrapText="1"/>
    </xf>
    <xf numFmtId="171" fontId="24" fillId="13" borderId="23" xfId="2" applyNumberFormat="1" applyFont="1" applyFill="1" applyBorder="1" applyAlignment="1">
      <alignment vertical="center" wrapText="1"/>
    </xf>
    <xf numFmtId="0" fontId="22" fillId="2" borderId="0" xfId="0" applyFont="1" applyFill="1" applyBorder="1" applyAlignment="1" applyProtection="1">
      <alignment vertical="top" wrapText="1"/>
      <protection locked="0"/>
    </xf>
    <xf numFmtId="0" fontId="22" fillId="0" borderId="0" xfId="0" applyFont="1" applyBorder="1" applyAlignment="1">
      <alignment horizontal="center" vertical="center" wrapText="1"/>
    </xf>
    <xf numFmtId="165" fontId="22" fillId="0" borderId="0" xfId="2" applyFont="1" applyAlignment="1">
      <alignment wrapText="1"/>
    </xf>
    <xf numFmtId="171" fontId="22" fillId="0" borderId="0" xfId="2" applyNumberFormat="1" applyFont="1" applyAlignment="1">
      <alignment wrapText="1"/>
    </xf>
    <xf numFmtId="0" fontId="22" fillId="0" borderId="0" xfId="0" applyFont="1"/>
    <xf numFmtId="165" fontId="22" fillId="0" borderId="0" xfId="2" applyFont="1" applyAlignment="1">
      <alignment horizontal="center" vertical="center"/>
    </xf>
    <xf numFmtId="0" fontId="29" fillId="0" borderId="0" xfId="0" applyFont="1" applyBorder="1" applyAlignment="1"/>
    <xf numFmtId="0" fontId="24" fillId="0" borderId="0" xfId="0" applyFont="1" applyFill="1" applyBorder="1" applyAlignment="1"/>
    <xf numFmtId="0" fontId="29" fillId="2" borderId="0" xfId="0" applyFont="1" applyFill="1" applyBorder="1" applyAlignment="1">
      <alignment wrapText="1"/>
    </xf>
    <xf numFmtId="41" fontId="24" fillId="7" borderId="1" xfId="0" applyNumberFormat="1" applyFont="1" applyFill="1" applyBorder="1" applyAlignment="1" applyProtection="1">
      <alignment horizontal="center" vertical="center" wrapText="1"/>
    </xf>
    <xf numFmtId="172" fontId="24" fillId="7" borderId="1" xfId="0" applyNumberFormat="1" applyFont="1" applyFill="1" applyBorder="1" applyAlignment="1" applyProtection="1">
      <alignment horizontal="center" vertical="center" wrapText="1"/>
    </xf>
    <xf numFmtId="41" fontId="21" fillId="15" borderId="1" xfId="0" applyNumberFormat="1" applyFont="1" applyFill="1" applyBorder="1" applyAlignment="1">
      <alignment vertical="center" wrapText="1"/>
    </xf>
    <xf numFmtId="172" fontId="21" fillId="15" borderId="1" xfId="0" applyNumberFormat="1" applyFont="1" applyFill="1" applyBorder="1" applyAlignment="1">
      <alignment vertical="center" wrapText="1"/>
    </xf>
    <xf numFmtId="165" fontId="30" fillId="0" borderId="0" xfId="2" applyFont="1"/>
    <xf numFmtId="165" fontId="29" fillId="12" borderId="1" xfId="2" applyFont="1" applyFill="1" applyBorder="1" applyAlignment="1">
      <alignment vertical="center" wrapText="1"/>
    </xf>
    <xf numFmtId="172" fontId="29" fillId="12" borderId="1" xfId="0" applyNumberFormat="1" applyFont="1" applyFill="1" applyBorder="1" applyAlignment="1">
      <alignment vertical="center" wrapText="1"/>
    </xf>
    <xf numFmtId="43" fontId="22" fillId="0" borderId="0" xfId="0" applyNumberFormat="1" applyFont="1"/>
    <xf numFmtId="165" fontId="31" fillId="0" borderId="0" xfId="2" applyFont="1" applyAlignment="1">
      <alignment vertical="center" wrapText="1"/>
    </xf>
    <xf numFmtId="165" fontId="31" fillId="0" borderId="0" xfId="2" applyFont="1" applyAlignment="1">
      <alignment horizontal="center" vertical="center" wrapText="1"/>
    </xf>
    <xf numFmtId="165" fontId="29" fillId="12" borderId="1" xfId="2" applyFont="1" applyFill="1" applyBorder="1" applyAlignment="1" applyProtection="1">
      <alignment vertical="center" wrapText="1"/>
      <protection locked="0"/>
    </xf>
    <xf numFmtId="165" fontId="22" fillId="2" borderId="1" xfId="2" applyFont="1" applyFill="1" applyBorder="1" applyAlignment="1" applyProtection="1">
      <alignment vertical="center"/>
      <protection locked="0"/>
    </xf>
    <xf numFmtId="165" fontId="29" fillId="2" borderId="1" xfId="2" applyFont="1" applyFill="1" applyBorder="1" applyAlignment="1" applyProtection="1">
      <alignment vertical="center"/>
      <protection locked="0"/>
    </xf>
    <xf numFmtId="165" fontId="29" fillId="2" borderId="1" xfId="2" applyFont="1" applyFill="1" applyBorder="1" applyAlignment="1" applyProtection="1">
      <alignment vertical="center" wrapText="1"/>
      <protection locked="0"/>
    </xf>
    <xf numFmtId="165" fontId="21" fillId="15" borderId="1" xfId="2" applyFont="1" applyFill="1" applyBorder="1" applyAlignment="1">
      <alignment vertical="center" wrapText="1"/>
    </xf>
    <xf numFmtId="165" fontId="29" fillId="12" borderId="1" xfId="2" applyFont="1" applyFill="1" applyBorder="1" applyAlignment="1" applyProtection="1">
      <alignment vertical="center"/>
      <protection locked="0"/>
    </xf>
    <xf numFmtId="165" fontId="29" fillId="0" borderId="1" xfId="2" applyFont="1" applyFill="1" applyBorder="1" applyAlignment="1" applyProtection="1">
      <alignment vertical="center"/>
      <protection locked="0"/>
    </xf>
    <xf numFmtId="165" fontId="29" fillId="2" borderId="1" xfId="2" applyFont="1" applyFill="1" applyBorder="1" applyAlignment="1">
      <alignment vertical="center" wrapText="1"/>
    </xf>
    <xf numFmtId="172" fontId="29" fillId="2" borderId="1" xfId="0" applyNumberFormat="1" applyFont="1" applyFill="1" applyBorder="1" applyAlignment="1">
      <alignment vertical="center" wrapText="1"/>
    </xf>
    <xf numFmtId="0" fontId="29" fillId="0" borderId="12" xfId="0" applyFont="1" applyFill="1" applyBorder="1" applyAlignment="1">
      <alignment horizontal="left" vertical="top" wrapText="1"/>
    </xf>
    <xf numFmtId="0" fontId="29" fillId="0" borderId="7" xfId="0" applyFont="1" applyFill="1" applyBorder="1" applyAlignment="1">
      <alignment horizontal="center" vertical="top" wrapText="1"/>
    </xf>
    <xf numFmtId="0" fontId="29" fillId="0" borderId="0" xfId="0" applyFont="1" applyFill="1" applyBorder="1" applyAlignment="1">
      <alignment horizontal="left" vertical="top" wrapText="1"/>
    </xf>
    <xf numFmtId="0" fontId="22" fillId="0" borderId="0" xfId="0" applyFont="1" applyBorder="1"/>
    <xf numFmtId="0" fontId="32" fillId="16" borderId="1" xfId="0" applyFont="1" applyFill="1" applyBorder="1" applyAlignment="1">
      <alignment horizontal="center" vertical="center" wrapText="1"/>
    </xf>
    <xf numFmtId="0" fontId="29" fillId="2" borderId="1" xfId="0" applyFont="1" applyFill="1" applyBorder="1" applyAlignment="1">
      <alignment vertical="center" wrapText="1"/>
    </xf>
    <xf numFmtId="165" fontId="29" fillId="17" borderId="1" xfId="2" applyFont="1" applyFill="1" applyBorder="1" applyAlignment="1">
      <alignment vertical="center" wrapText="1"/>
    </xf>
    <xf numFmtId="173" fontId="33" fillId="18" borderId="1" xfId="0" applyNumberFormat="1" applyFont="1" applyFill="1" applyBorder="1" applyAlignment="1">
      <alignment vertical="center" wrapText="1"/>
    </xf>
    <xf numFmtId="165" fontId="29" fillId="0" borderId="1" xfId="2" applyFont="1" applyFill="1" applyBorder="1" applyAlignment="1">
      <alignment vertical="center" wrapText="1"/>
    </xf>
    <xf numFmtId="0" fontId="32" fillId="16" borderId="1" xfId="0" applyFont="1" applyFill="1" applyBorder="1" applyAlignment="1">
      <alignment vertical="center"/>
    </xf>
    <xf numFmtId="165" fontId="32" fillId="16" borderId="1" xfId="2" applyFont="1" applyFill="1" applyBorder="1" applyAlignment="1">
      <alignment vertical="center"/>
    </xf>
    <xf numFmtId="171" fontId="32" fillId="16" borderId="1" xfId="0" applyNumberFormat="1" applyFont="1" applyFill="1" applyBorder="1" applyAlignment="1">
      <alignment vertical="center"/>
    </xf>
    <xf numFmtId="0" fontId="25" fillId="19" borderId="9" xfId="0" applyFont="1" applyFill="1" applyBorder="1" applyAlignment="1">
      <alignment vertical="top" wrapText="1"/>
    </xf>
    <xf numFmtId="0" fontId="25" fillId="19" borderId="0" xfId="0" applyFont="1" applyFill="1" applyBorder="1" applyAlignment="1">
      <alignment vertical="top" wrapText="1"/>
    </xf>
    <xf numFmtId="0" fontId="32" fillId="16" borderId="1" xfId="0" applyFont="1" applyFill="1" applyBorder="1" applyAlignment="1">
      <alignment vertical="center" wrapText="1"/>
    </xf>
    <xf numFmtId="165" fontId="34" fillId="12" borderId="1" xfId="2" applyFont="1" applyFill="1" applyBorder="1" applyAlignment="1">
      <alignment horizontal="right" vertical="center" wrapText="1"/>
    </xf>
    <xf numFmtId="0" fontId="20" fillId="2" borderId="0" xfId="0" applyFont="1" applyFill="1"/>
    <xf numFmtId="0" fontId="0" fillId="2" borderId="0" xfId="0" applyFill="1"/>
    <xf numFmtId="41" fontId="36" fillId="7" borderId="1" xfId="0" applyNumberFormat="1" applyFont="1" applyFill="1" applyBorder="1" applyAlignment="1">
      <alignment horizontal="center" vertical="center" wrapText="1"/>
    </xf>
    <xf numFmtId="0" fontId="22" fillId="2" borderId="0" xfId="0" applyFont="1" applyFill="1"/>
    <xf numFmtId="165" fontId="35" fillId="12" borderId="1" xfId="2" applyFont="1" applyFill="1" applyBorder="1" applyAlignment="1" applyProtection="1">
      <alignment horizontal="left" vertical="center" wrapText="1"/>
    </xf>
    <xf numFmtId="171" fontId="35" fillId="12" borderId="1" xfId="2" applyNumberFormat="1" applyFont="1" applyFill="1" applyBorder="1" applyAlignment="1" applyProtection="1">
      <alignment horizontal="left" vertical="center" wrapText="1"/>
    </xf>
    <xf numFmtId="165" fontId="35" fillId="12" borderId="1" xfId="2" applyFont="1" applyFill="1" applyBorder="1" applyAlignment="1">
      <alignment horizontal="right" vertical="center" wrapText="1"/>
    </xf>
    <xf numFmtId="165" fontId="35" fillId="20" borderId="1" xfId="2" applyFont="1" applyFill="1" applyBorder="1" applyAlignment="1">
      <alignment horizontal="right" vertical="center" wrapText="1"/>
    </xf>
    <xf numFmtId="171" fontId="35" fillId="12" borderId="1" xfId="2" applyNumberFormat="1" applyFont="1" applyFill="1" applyBorder="1" applyAlignment="1">
      <alignment horizontal="right" vertical="center" wrapText="1"/>
    </xf>
    <xf numFmtId="165" fontId="35" fillId="2" borderId="1" xfId="2" applyFont="1" applyFill="1" applyBorder="1" applyAlignment="1">
      <alignment horizontal="left" vertical="center" wrapText="1"/>
    </xf>
    <xf numFmtId="165" fontId="35" fillId="0" borderId="1" xfId="2" applyFont="1" applyFill="1" applyBorder="1" applyAlignment="1">
      <alignment horizontal="left" vertical="center" wrapText="1"/>
    </xf>
    <xf numFmtId="165" fontId="36" fillId="7" borderId="1" xfId="2" applyFont="1" applyFill="1" applyBorder="1" applyAlignment="1">
      <alignment horizontal="left" vertical="center" wrapText="1"/>
    </xf>
    <xf numFmtId="171" fontId="36" fillId="7" borderId="1" xfId="2" applyNumberFormat="1" applyFont="1" applyFill="1" applyBorder="1" applyAlignment="1">
      <alignment horizontal="left" vertical="center" wrapText="1"/>
    </xf>
    <xf numFmtId="165" fontId="35" fillId="12" borderId="1" xfId="2" applyFont="1" applyFill="1" applyBorder="1" applyAlignment="1">
      <alignment horizontal="left" vertical="center" wrapText="1"/>
    </xf>
    <xf numFmtId="171" fontId="35" fillId="12" borderId="1" xfId="2" applyNumberFormat="1" applyFont="1" applyFill="1" applyBorder="1" applyAlignment="1">
      <alignment horizontal="left" vertical="center" wrapText="1"/>
    </xf>
    <xf numFmtId="41" fontId="35" fillId="2" borderId="0" xfId="0" applyNumberFormat="1" applyFont="1" applyFill="1" applyBorder="1" applyAlignment="1">
      <alignment horizontal="center" vertical="center" wrapText="1"/>
    </xf>
    <xf numFmtId="165" fontId="35" fillId="2" borderId="0" xfId="2" applyFont="1" applyFill="1" applyBorder="1" applyAlignment="1">
      <alignment horizontal="left" vertical="center" wrapText="1"/>
    </xf>
    <xf numFmtId="41" fontId="35" fillId="2" borderId="0" xfId="0" applyNumberFormat="1" applyFont="1" applyFill="1" applyBorder="1" applyAlignment="1">
      <alignment horizontal="left" vertical="center" wrapText="1"/>
    </xf>
    <xf numFmtId="0" fontId="35" fillId="2" borderId="0" xfId="0" applyFont="1" applyFill="1" applyBorder="1" applyAlignment="1">
      <alignment vertical="center" wrapText="1"/>
    </xf>
    <xf numFmtId="0" fontId="35" fillId="2" borderId="0" xfId="0" applyFont="1" applyFill="1" applyBorder="1" applyAlignment="1">
      <alignment horizontal="center" vertical="center" textRotation="90"/>
    </xf>
    <xf numFmtId="0" fontId="35" fillId="2" borderId="0" xfId="0" applyFont="1" applyFill="1" applyBorder="1" applyAlignment="1">
      <alignment horizontal="left" vertical="center" wrapText="1"/>
    </xf>
    <xf numFmtId="168" fontId="35" fillId="2" borderId="0" xfId="2" applyNumberFormat="1" applyFont="1" applyFill="1" applyBorder="1" applyAlignment="1">
      <alignment horizontal="left" vertical="center" wrapText="1"/>
    </xf>
    <xf numFmtId="0" fontId="22" fillId="2" borderId="0" xfId="0" applyFont="1" applyFill="1" applyBorder="1"/>
    <xf numFmtId="41" fontId="35" fillId="2" borderId="1" xfId="0" applyNumberFormat="1" applyFont="1" applyFill="1" applyBorder="1" applyAlignment="1">
      <alignment horizontal="center" vertical="center" wrapText="1"/>
    </xf>
    <xf numFmtId="165" fontId="35" fillId="2" borderId="1" xfId="2" applyNumberFormat="1" applyFont="1" applyFill="1" applyBorder="1" applyAlignment="1">
      <alignment horizontal="right" vertical="center" wrapText="1"/>
    </xf>
    <xf numFmtId="165" fontId="35" fillId="0" borderId="1" xfId="0" applyNumberFormat="1" applyFont="1" applyFill="1" applyBorder="1" applyAlignment="1">
      <alignment horizontal="right" vertical="center" wrapText="1"/>
    </xf>
    <xf numFmtId="165" fontId="35" fillId="12" borderId="1" xfId="2" applyNumberFormat="1" applyFont="1" applyFill="1" applyBorder="1" applyAlignment="1">
      <alignment horizontal="right" vertical="center" wrapText="1"/>
    </xf>
    <xf numFmtId="165" fontId="35" fillId="2" borderId="1" xfId="0" applyNumberFormat="1" applyFont="1" applyFill="1" applyBorder="1" applyAlignment="1">
      <alignment horizontal="right" vertical="center" wrapText="1"/>
    </xf>
    <xf numFmtId="41" fontId="35" fillId="21" borderId="1" xfId="0" applyNumberFormat="1" applyFont="1" applyFill="1" applyBorder="1" applyAlignment="1">
      <alignment horizontal="center" vertical="center" wrapText="1"/>
    </xf>
    <xf numFmtId="167" fontId="35" fillId="12" borderId="1" xfId="2" applyNumberFormat="1" applyFont="1" applyFill="1" applyBorder="1" applyAlignment="1">
      <alignment horizontal="right" vertical="center" wrapText="1"/>
    </xf>
    <xf numFmtId="167" fontId="35" fillId="12" borderId="1" xfId="1" applyNumberFormat="1" applyFont="1" applyFill="1" applyBorder="1" applyAlignment="1">
      <alignment horizontal="right" vertical="center" wrapText="1"/>
    </xf>
    <xf numFmtId="43" fontId="20" fillId="2" borderId="0" xfId="0" applyNumberFormat="1" applyFont="1" applyFill="1"/>
    <xf numFmtId="0" fontId="20" fillId="2" borderId="0" xfId="0" applyFont="1" applyFill="1" applyAlignment="1">
      <alignment horizontal="center"/>
    </xf>
    <xf numFmtId="0" fontId="46" fillId="0" borderId="0" xfId="0" applyFont="1"/>
    <xf numFmtId="0" fontId="47" fillId="0" borderId="0" xfId="25" applyFont="1" applyFill="1"/>
    <xf numFmtId="0" fontId="46" fillId="0" borderId="0" xfId="0" applyFont="1" applyFill="1"/>
    <xf numFmtId="165" fontId="48" fillId="2" borderId="0" xfId="0" applyNumberFormat="1" applyFont="1" applyFill="1" applyBorder="1" applyAlignment="1">
      <alignment horizontal="right" wrapText="1"/>
    </xf>
    <xf numFmtId="0" fontId="49" fillId="0" borderId="0" xfId="0" applyFont="1" applyAlignment="1">
      <alignment vertical="center"/>
    </xf>
    <xf numFmtId="0" fontId="47" fillId="0" borderId="0" xfId="25" applyFont="1" applyFill="1" applyAlignment="1">
      <alignment vertical="center"/>
    </xf>
    <xf numFmtId="0" fontId="49" fillId="0" borderId="0" xfId="0" applyFont="1" applyFill="1" applyAlignment="1">
      <alignment vertical="center"/>
    </xf>
    <xf numFmtId="0" fontId="24" fillId="7" borderId="1" xfId="0" applyFont="1" applyFill="1" applyBorder="1" applyAlignment="1">
      <alignment horizontal="center" vertical="center" wrapText="1"/>
    </xf>
    <xf numFmtId="0" fontId="48" fillId="12" borderId="1" xfId="0" applyFont="1" applyFill="1" applyBorder="1" applyAlignment="1">
      <alignment horizontal="left" vertical="center" wrapText="1"/>
    </xf>
    <xf numFmtId="0" fontId="48" fillId="12" borderId="1" xfId="0" applyFont="1" applyFill="1" applyBorder="1" applyAlignment="1">
      <alignment horizontal="center" vertical="center" wrapText="1"/>
    </xf>
    <xf numFmtId="0" fontId="22" fillId="12" borderId="1" xfId="0" applyFont="1" applyFill="1" applyBorder="1" applyAlignment="1">
      <alignment horizontal="left" vertical="center" wrapText="1"/>
    </xf>
    <xf numFmtId="165" fontId="48" fillId="12" borderId="1" xfId="2" applyNumberFormat="1" applyFont="1" applyFill="1" applyBorder="1" applyAlignment="1">
      <alignment horizontal="right" vertical="center" wrapText="1"/>
    </xf>
    <xf numFmtId="165" fontId="48" fillId="0" borderId="1" xfId="2" applyNumberFormat="1" applyFont="1" applyFill="1" applyBorder="1" applyAlignment="1">
      <alignment horizontal="right" vertical="center" wrapText="1"/>
    </xf>
    <xf numFmtId="165" fontId="48" fillId="23" borderId="1" xfId="2" applyNumberFormat="1" applyFont="1" applyFill="1" applyBorder="1" applyAlignment="1">
      <alignment horizontal="right" vertical="center" wrapText="1"/>
    </xf>
    <xf numFmtId="171" fontId="48" fillId="23" borderId="1" xfId="2" applyNumberFormat="1" applyFont="1" applyFill="1" applyBorder="1" applyAlignment="1">
      <alignment horizontal="right" vertical="center" wrapText="1"/>
    </xf>
    <xf numFmtId="37" fontId="46" fillId="0" borderId="0" xfId="0" applyNumberFormat="1" applyFont="1" applyAlignment="1">
      <alignment horizontal="center"/>
    </xf>
    <xf numFmtId="165" fontId="23" fillId="7" borderId="1" xfId="2" applyNumberFormat="1" applyFont="1" applyFill="1" applyBorder="1" applyAlignment="1">
      <alignment horizontal="right" vertical="center" wrapText="1"/>
    </xf>
    <xf numFmtId="165" fontId="24" fillId="7" borderId="1" xfId="2" applyNumberFormat="1" applyFont="1" applyFill="1" applyBorder="1" applyAlignment="1">
      <alignment horizontal="right" vertical="center" wrapText="1"/>
    </xf>
    <xf numFmtId="37" fontId="46" fillId="0" borderId="0" xfId="0" applyNumberFormat="1" applyFont="1" applyAlignment="1">
      <alignment horizontal="center" vertical="center"/>
    </xf>
    <xf numFmtId="0" fontId="50" fillId="0" borderId="0" xfId="0" applyFont="1" applyAlignment="1">
      <alignment vertical="center"/>
    </xf>
    <xf numFmtId="171" fontId="24" fillId="7" borderId="1" xfId="2" applyNumberFormat="1" applyFont="1" applyFill="1" applyBorder="1" applyAlignment="1">
      <alignment horizontal="right" vertical="center" wrapText="1"/>
    </xf>
    <xf numFmtId="0" fontId="27" fillId="0" borderId="0" xfId="0" applyFont="1" applyBorder="1" applyAlignment="1"/>
    <xf numFmtId="0" fontId="49" fillId="0" borderId="0" xfId="0" applyFont="1"/>
    <xf numFmtId="0" fontId="29" fillId="0" borderId="0" xfId="0" applyFont="1"/>
    <xf numFmtId="0" fontId="51" fillId="0" borderId="0" xfId="0" applyFont="1"/>
    <xf numFmtId="0" fontId="2" fillId="2" borderId="0" xfId="13" applyFont="1" applyFill="1" applyAlignment="1">
      <alignment vertical="center"/>
    </xf>
    <xf numFmtId="0" fontId="2" fillId="2" borderId="5" xfId="13" applyFont="1" applyFill="1" applyBorder="1" applyAlignment="1">
      <alignment vertical="center" wrapText="1"/>
    </xf>
    <xf numFmtId="0" fontId="2" fillId="2" borderId="1" xfId="13" applyFont="1" applyFill="1" applyBorder="1" applyAlignment="1">
      <alignment horizontal="justify" vertical="center" wrapText="1"/>
    </xf>
    <xf numFmtId="0" fontId="10" fillId="2" borderId="0" xfId="11" applyFont="1" applyFill="1" applyAlignment="1">
      <alignment vertical="center"/>
    </xf>
    <xf numFmtId="0" fontId="20" fillId="2" borderId="1" xfId="0" applyFont="1" applyFill="1" applyBorder="1" applyAlignment="1">
      <alignment horizontal="left" vertical="center" wrapText="1"/>
    </xf>
    <xf numFmtId="41" fontId="36" fillId="2" borderId="0" xfId="0" applyNumberFormat="1" applyFont="1" applyFill="1" applyBorder="1" applyAlignment="1">
      <alignment horizontal="center" vertical="center" wrapText="1"/>
    </xf>
    <xf numFmtId="171" fontId="35" fillId="2" borderId="0" xfId="2" applyNumberFormat="1" applyFont="1" applyFill="1" applyBorder="1" applyAlignment="1" applyProtection="1">
      <alignment horizontal="left" vertical="center" wrapText="1"/>
    </xf>
    <xf numFmtId="171" fontId="36" fillId="2" borderId="0" xfId="2" applyNumberFormat="1" applyFont="1" applyFill="1" applyBorder="1" applyAlignment="1">
      <alignment horizontal="left" vertical="center" wrapText="1"/>
    </xf>
    <xf numFmtId="171" fontId="35" fillId="2" borderId="0" xfId="2" applyNumberFormat="1" applyFont="1" applyFill="1" applyBorder="1" applyAlignment="1">
      <alignment horizontal="left" vertical="center" wrapText="1"/>
    </xf>
    <xf numFmtId="171" fontId="35" fillId="2" borderId="0" xfId="2" applyNumberFormat="1" applyFont="1" applyFill="1" applyBorder="1" applyAlignment="1">
      <alignment horizontal="right" vertical="center" wrapText="1"/>
    </xf>
    <xf numFmtId="165" fontId="48" fillId="2" borderId="1" xfId="2" applyNumberFormat="1" applyFont="1" applyFill="1" applyBorder="1" applyAlignment="1">
      <alignment horizontal="right" vertical="center" wrapText="1"/>
    </xf>
    <xf numFmtId="0" fontId="53" fillId="0" borderId="0" xfId="0" applyFont="1" applyAlignment="1">
      <alignment horizontal="justify" vertical="center"/>
    </xf>
    <xf numFmtId="0" fontId="54" fillId="0" borderId="0" xfId="0" applyFont="1" applyAlignment="1">
      <alignment horizontal="justify" vertical="center"/>
    </xf>
    <xf numFmtId="14" fontId="2" fillId="2" borderId="5" xfId="12" applyNumberFormat="1" applyFont="1" applyFill="1" applyBorder="1" applyAlignment="1">
      <alignment horizontal="left" vertical="center"/>
    </xf>
    <xf numFmtId="14" fontId="2" fillId="2" borderId="2" xfId="12" applyNumberFormat="1" applyFont="1" applyFill="1" applyBorder="1" applyAlignment="1">
      <alignment horizontal="left" vertical="center"/>
    </xf>
    <xf numFmtId="0" fontId="6" fillId="7" borderId="5" xfId="12" applyFont="1" applyFill="1" applyBorder="1" applyAlignment="1">
      <alignment horizontal="left" vertical="center"/>
    </xf>
    <xf numFmtId="0" fontId="6" fillId="7" borderId="4" xfId="12" applyFont="1" applyFill="1" applyBorder="1" applyAlignment="1">
      <alignment horizontal="left" vertical="center"/>
    </xf>
    <xf numFmtId="0" fontId="6" fillId="7" borderId="2" xfId="12" applyFont="1" applyFill="1" applyBorder="1" applyAlignment="1">
      <alignment horizontal="left" vertical="center"/>
    </xf>
    <xf numFmtId="0" fontId="2" fillId="2" borderId="9" xfId="13" applyFont="1" applyFill="1" applyBorder="1" applyAlignment="1">
      <alignment horizontal="left" vertical="center" wrapText="1"/>
    </xf>
    <xf numFmtId="0" fontId="2" fillId="2" borderId="0" xfId="13" applyFont="1" applyFill="1" applyBorder="1" applyAlignment="1">
      <alignment horizontal="left" vertical="center" wrapText="1"/>
    </xf>
    <xf numFmtId="0" fontId="2" fillId="2" borderId="10" xfId="13" applyFont="1" applyFill="1" applyBorder="1" applyAlignment="1">
      <alignment horizontal="left" vertical="center" wrapText="1"/>
    </xf>
    <xf numFmtId="0" fontId="7" fillId="0" borderId="0" xfId="13" applyFont="1" applyAlignment="1">
      <alignment horizontal="center" vertical="center"/>
    </xf>
    <xf numFmtId="0" fontId="7" fillId="2" borderId="0" xfId="13" applyFont="1" applyFill="1" applyAlignment="1">
      <alignment horizontal="center" vertical="center"/>
    </xf>
    <xf numFmtId="0" fontId="7" fillId="2" borderId="1" xfId="12" applyFont="1" applyFill="1" applyBorder="1" applyAlignment="1">
      <alignment horizontal="left" vertical="center"/>
    </xf>
    <xf numFmtId="0" fontId="52" fillId="2" borderId="1" xfId="0" applyFont="1" applyFill="1" applyBorder="1" applyAlignment="1">
      <alignment horizontal="left" vertical="center"/>
    </xf>
    <xf numFmtId="0" fontId="6" fillId="7" borderId="5" xfId="12" applyFont="1" applyFill="1" applyBorder="1" applyAlignment="1">
      <alignment horizontal="center" vertical="center"/>
    </xf>
    <xf numFmtId="0" fontId="6" fillId="7" borderId="4" xfId="12" applyFont="1" applyFill="1" applyBorder="1" applyAlignment="1">
      <alignment horizontal="center" vertical="center"/>
    </xf>
    <xf numFmtId="0" fontId="6" fillId="3" borderId="4" xfId="12" applyFont="1" applyFill="1" applyBorder="1" applyAlignment="1">
      <alignment horizontal="center" vertical="center"/>
    </xf>
    <xf numFmtId="0" fontId="6" fillId="7" borderId="2" xfId="12" applyFont="1" applyFill="1" applyBorder="1" applyAlignment="1">
      <alignment horizontal="center" vertical="center"/>
    </xf>
    <xf numFmtId="0" fontId="8" fillId="2" borderId="9" xfId="11" applyFont="1" applyFill="1" applyBorder="1" applyAlignment="1">
      <alignment horizontal="justify" vertical="center" wrapText="1"/>
    </xf>
    <xf numFmtId="0" fontId="8" fillId="2" borderId="0" xfId="11" applyFont="1" applyFill="1" applyBorder="1" applyAlignment="1">
      <alignment horizontal="justify" vertical="center" wrapText="1"/>
    </xf>
    <xf numFmtId="0" fontId="8" fillId="2" borderId="10" xfId="11" applyFont="1" applyFill="1" applyBorder="1" applyAlignment="1">
      <alignment horizontal="justify" vertical="center" wrapText="1"/>
    </xf>
    <xf numFmtId="0" fontId="8" fillId="2" borderId="0" xfId="11" applyFont="1" applyFill="1" applyAlignment="1">
      <alignment horizontal="justify" vertical="center" wrapText="1"/>
    </xf>
    <xf numFmtId="0" fontId="2" fillId="2" borderId="0" xfId="11" applyFont="1" applyFill="1" applyBorder="1" applyAlignment="1">
      <alignment horizontal="justify" vertical="center" wrapText="1"/>
    </xf>
    <xf numFmtId="0" fontId="2" fillId="2" borderId="10" xfId="11" applyFont="1" applyFill="1" applyBorder="1" applyAlignment="1">
      <alignment horizontal="justify" vertical="center" wrapText="1"/>
    </xf>
    <xf numFmtId="0" fontId="2" fillId="2" borderId="0" xfId="11" applyFont="1" applyFill="1" applyBorder="1" applyAlignment="1">
      <alignment horizontal="left" vertical="center" wrapText="1"/>
    </xf>
    <xf numFmtId="0" fontId="8" fillId="2" borderId="1" xfId="0" applyFont="1" applyFill="1" applyBorder="1" applyAlignment="1">
      <alignment horizontal="center" vertical="top" wrapText="1"/>
    </xf>
    <xf numFmtId="0" fontId="6" fillId="7" borderId="1" xfId="0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horizontal="left" vertical="center" wrapText="1"/>
    </xf>
    <xf numFmtId="0" fontId="8" fillId="2" borderId="1" xfId="0" applyFont="1" applyFill="1" applyBorder="1" applyAlignment="1">
      <alignment horizontal="center" wrapText="1"/>
    </xf>
    <xf numFmtId="0" fontId="8" fillId="2" borderId="1" xfId="0" applyFont="1" applyFill="1" applyBorder="1" applyAlignment="1">
      <alignment horizontal="center" vertical="center" wrapText="1"/>
    </xf>
    <xf numFmtId="9" fontId="8" fillId="0" borderId="1" xfId="1" applyFont="1" applyBorder="1" applyAlignment="1">
      <alignment horizontal="center" vertical="center" wrapText="1"/>
    </xf>
    <xf numFmtId="167" fontId="8" fillId="0" borderId="1" xfId="1" applyNumberFormat="1" applyFont="1" applyFill="1" applyBorder="1" applyAlignment="1">
      <alignment horizontal="center" vertical="center" wrapText="1"/>
    </xf>
    <xf numFmtId="167" fontId="2" fillId="2" borderId="1" xfId="1" applyNumberFormat="1" applyFont="1" applyFill="1" applyBorder="1" applyAlignment="1">
      <alignment horizontal="center" vertical="center" wrapText="1"/>
    </xf>
    <xf numFmtId="2" fontId="2" fillId="0" borderId="1" xfId="1" applyNumberFormat="1" applyFont="1" applyFill="1" applyBorder="1" applyAlignment="1">
      <alignment horizontal="center" vertical="center" wrapText="1"/>
    </xf>
    <xf numFmtId="167" fontId="2" fillId="0" borderId="1" xfId="1" applyNumberFormat="1" applyFont="1" applyFill="1" applyBorder="1" applyAlignment="1">
      <alignment horizontal="center" vertical="center" wrapText="1"/>
    </xf>
    <xf numFmtId="10" fontId="2" fillId="2" borderId="1" xfId="1" applyNumberFormat="1" applyFont="1" applyFill="1" applyBorder="1" applyAlignment="1">
      <alignment horizontal="center" vertical="center" wrapText="1"/>
    </xf>
    <xf numFmtId="9" fontId="2" fillId="2" borderId="1" xfId="1" applyFont="1" applyFill="1" applyBorder="1" applyAlignment="1">
      <alignment horizontal="center" vertical="center" wrapText="1"/>
    </xf>
    <xf numFmtId="0" fontId="8" fillId="2" borderId="1" xfId="3" applyFont="1" applyFill="1" applyBorder="1" applyAlignment="1">
      <alignment horizontal="left" vertical="center" wrapText="1"/>
    </xf>
    <xf numFmtId="0" fontId="8" fillId="9" borderId="1" xfId="3" applyFont="1" applyFill="1" applyBorder="1" applyAlignment="1">
      <alignment horizontal="left" vertical="center" wrapText="1"/>
    </xf>
    <xf numFmtId="10" fontId="20" fillId="0" borderId="1" xfId="1" applyNumberFormat="1" applyFont="1" applyFill="1" applyBorder="1" applyAlignment="1">
      <alignment horizontal="center" vertical="center" wrapText="1"/>
    </xf>
    <xf numFmtId="0" fontId="20" fillId="0" borderId="1" xfId="0" applyFont="1" applyBorder="1" applyAlignment="1">
      <alignment horizontal="center" wrapText="1"/>
    </xf>
    <xf numFmtId="0" fontId="8" fillId="2" borderId="1" xfId="0" applyFont="1" applyFill="1" applyBorder="1" applyAlignment="1">
      <alignment horizontal="center" vertical="center"/>
    </xf>
    <xf numFmtId="0" fontId="8" fillId="0" borderId="1" xfId="0" applyFont="1" applyBorder="1" applyAlignment="1">
      <alignment horizontal="center" vertical="center" wrapText="1"/>
    </xf>
    <xf numFmtId="10" fontId="8" fillId="0" borderId="1" xfId="1" applyNumberFormat="1" applyFont="1" applyBorder="1" applyAlignment="1">
      <alignment horizontal="center" vertical="center" wrapText="1"/>
    </xf>
    <xf numFmtId="10" fontId="8" fillId="0" borderId="1" xfId="1" applyNumberFormat="1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left" vertical="center" wrapText="1"/>
    </xf>
    <xf numFmtId="0" fontId="8" fillId="0" borderId="1" xfId="0" applyFont="1" applyBorder="1" applyAlignment="1">
      <alignment horizontal="center" wrapText="1"/>
    </xf>
    <xf numFmtId="165" fontId="8" fillId="0" borderId="1" xfId="2" applyFont="1" applyBorder="1" applyAlignment="1">
      <alignment horizontal="center" vertical="center" wrapText="1"/>
    </xf>
    <xf numFmtId="165" fontId="2" fillId="0" borderId="1" xfId="1" applyNumberFormat="1" applyFont="1" applyFill="1" applyBorder="1" applyAlignment="1">
      <alignment horizontal="center" vertical="center" wrapText="1"/>
    </xf>
    <xf numFmtId="9" fontId="2" fillId="0" borderId="1" xfId="1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top" wrapText="1"/>
    </xf>
    <xf numFmtId="0" fontId="6" fillId="7" borderId="1" xfId="0" applyFont="1" applyFill="1" applyBorder="1" applyAlignment="1">
      <alignment horizontal="left" vertical="center"/>
    </xf>
    <xf numFmtId="0" fontId="6" fillId="7" borderId="14" xfId="0" applyFont="1" applyFill="1" applyBorder="1" applyAlignment="1">
      <alignment horizontal="left" vertical="center" wrapText="1"/>
    </xf>
    <xf numFmtId="0" fontId="6" fillId="7" borderId="15" xfId="0" applyFont="1" applyFill="1" applyBorder="1" applyAlignment="1">
      <alignment horizontal="left" vertical="center" wrapText="1"/>
    </xf>
    <xf numFmtId="0" fontId="6" fillId="7" borderId="16" xfId="0" applyFont="1" applyFill="1" applyBorder="1" applyAlignment="1">
      <alignment horizontal="left" vertical="center" wrapText="1"/>
    </xf>
    <xf numFmtId="0" fontId="6" fillId="7" borderId="17" xfId="0" applyFont="1" applyFill="1" applyBorder="1" applyAlignment="1">
      <alignment horizontal="left" vertical="center" wrapText="1"/>
    </xf>
    <xf numFmtId="0" fontId="6" fillId="7" borderId="1" xfId="0" applyFont="1" applyFill="1" applyBorder="1" applyAlignment="1">
      <alignment horizontal="left" vertical="center" wrapText="1"/>
    </xf>
    <xf numFmtId="0" fontId="29" fillId="2" borderId="1" xfId="0" applyFont="1" applyFill="1" applyBorder="1" applyAlignment="1">
      <alignment horizontal="left" vertical="center" wrapText="1"/>
    </xf>
    <xf numFmtId="0" fontId="32" fillId="16" borderId="9" xfId="0" applyFont="1" applyFill="1" applyBorder="1" applyAlignment="1">
      <alignment horizontal="center" vertical="center" wrapText="1"/>
    </xf>
    <xf numFmtId="0" fontId="32" fillId="16" borderId="0" xfId="0" applyFont="1" applyFill="1" applyBorder="1" applyAlignment="1">
      <alignment horizontal="center" vertical="center" wrapText="1"/>
    </xf>
    <xf numFmtId="0" fontId="32" fillId="16" borderId="19" xfId="0" applyFont="1" applyFill="1" applyBorder="1" applyAlignment="1">
      <alignment horizontal="center" vertical="center" wrapText="1"/>
    </xf>
    <xf numFmtId="0" fontId="32" fillId="16" borderId="24" xfId="0" applyFont="1" applyFill="1" applyBorder="1" applyAlignment="1">
      <alignment horizontal="center" vertical="center" wrapText="1"/>
    </xf>
    <xf numFmtId="0" fontId="32" fillId="16" borderId="5" xfId="0" applyFont="1" applyFill="1" applyBorder="1" applyAlignment="1">
      <alignment horizontal="center" vertical="center" wrapText="1"/>
    </xf>
    <xf numFmtId="0" fontId="32" fillId="16" borderId="4" xfId="0" applyFont="1" applyFill="1" applyBorder="1" applyAlignment="1">
      <alignment horizontal="center" vertical="center" wrapText="1"/>
    </xf>
    <xf numFmtId="0" fontId="32" fillId="16" borderId="2" xfId="0" applyFont="1" applyFill="1" applyBorder="1" applyAlignment="1">
      <alignment horizontal="center" vertical="center" wrapText="1"/>
    </xf>
    <xf numFmtId="0" fontId="21" fillId="12" borderId="1" xfId="0" applyFont="1" applyFill="1" applyBorder="1" applyAlignment="1">
      <alignment horizontal="left" vertical="center" wrapText="1"/>
    </xf>
    <xf numFmtId="0" fontId="21" fillId="14" borderId="1" xfId="0" applyFont="1" applyFill="1" applyBorder="1" applyAlignment="1">
      <alignment horizontal="left" vertical="center" wrapText="1"/>
    </xf>
    <xf numFmtId="0" fontId="29" fillId="12" borderId="1" xfId="0" applyFont="1" applyFill="1" applyBorder="1" applyAlignment="1">
      <alignment horizontal="left" vertical="center" wrapText="1"/>
    </xf>
    <xf numFmtId="0" fontId="29" fillId="2" borderId="5" xfId="0" applyFont="1" applyFill="1" applyBorder="1" applyAlignment="1">
      <alignment horizontal="left" vertical="center" wrapText="1"/>
    </xf>
    <xf numFmtId="0" fontId="29" fillId="2" borderId="2" xfId="0" applyFont="1" applyFill="1" applyBorder="1" applyAlignment="1">
      <alignment horizontal="left" vertical="center" wrapText="1"/>
    </xf>
    <xf numFmtId="0" fontId="22" fillId="2" borderId="1" xfId="0" applyFont="1" applyFill="1" applyBorder="1" applyAlignment="1">
      <alignment horizontal="left" vertical="center" wrapText="1"/>
    </xf>
    <xf numFmtId="0" fontId="24" fillId="7" borderId="5" xfId="0" applyFont="1" applyFill="1" applyBorder="1" applyAlignment="1" applyProtection="1">
      <alignment horizontal="left" vertical="center"/>
      <protection locked="0"/>
    </xf>
    <xf numFmtId="0" fontId="24" fillId="7" borderId="4" xfId="0" applyFont="1" applyFill="1" applyBorder="1" applyAlignment="1" applyProtection="1">
      <alignment horizontal="left" vertical="center"/>
      <protection locked="0"/>
    </xf>
    <xf numFmtId="0" fontId="24" fillId="7" borderId="4" xfId="0" applyFont="1" applyFill="1" applyBorder="1" applyAlignment="1">
      <alignment horizontal="left" vertical="center"/>
    </xf>
    <xf numFmtId="0" fontId="28" fillId="2" borderId="7" xfId="0" applyFont="1" applyFill="1" applyBorder="1" applyAlignment="1">
      <alignment horizontal="left" vertical="center"/>
    </xf>
    <xf numFmtId="0" fontId="24" fillId="7" borderId="6" xfId="0" applyFont="1" applyFill="1" applyBorder="1" applyAlignment="1">
      <alignment horizontal="center" vertical="center" wrapText="1"/>
    </xf>
    <xf numFmtId="0" fontId="24" fillId="7" borderId="8" xfId="0" applyFont="1" applyFill="1" applyBorder="1" applyAlignment="1">
      <alignment horizontal="center" vertical="center" wrapText="1"/>
    </xf>
    <xf numFmtId="0" fontId="24" fillId="7" borderId="11" xfId="0" applyFont="1" applyFill="1" applyBorder="1" applyAlignment="1">
      <alignment horizontal="center" vertical="center" wrapText="1"/>
    </xf>
    <xf numFmtId="0" fontId="24" fillId="7" borderId="13" xfId="0" applyFont="1" applyFill="1" applyBorder="1" applyAlignment="1">
      <alignment horizontal="center" vertical="center" wrapText="1"/>
    </xf>
    <xf numFmtId="41" fontId="24" fillId="7" borderId="19" xfId="0" applyNumberFormat="1" applyFont="1" applyFill="1" applyBorder="1" applyAlignment="1" applyProtection="1">
      <alignment horizontal="center" vertical="center" wrapText="1"/>
    </xf>
    <xf numFmtId="41" fontId="24" fillId="7" borderId="24" xfId="0" applyNumberFormat="1" applyFont="1" applyFill="1" applyBorder="1" applyAlignment="1" applyProtection="1">
      <alignment horizontal="center" vertical="center" wrapText="1"/>
    </xf>
    <xf numFmtId="0" fontId="24" fillId="7" borderId="5" xfId="0" applyFont="1" applyFill="1" applyBorder="1" applyAlignment="1">
      <alignment horizontal="center" vertical="center" wrapText="1"/>
    </xf>
    <xf numFmtId="0" fontId="24" fillId="7" borderId="4" xfId="0" applyFont="1" applyFill="1" applyBorder="1" applyAlignment="1">
      <alignment horizontal="center" vertical="center" wrapText="1"/>
    </xf>
    <xf numFmtId="0" fontId="24" fillId="7" borderId="2" xfId="0" applyFont="1" applyFill="1" applyBorder="1" applyAlignment="1">
      <alignment horizontal="center" vertical="center" wrapText="1"/>
    </xf>
    <xf numFmtId="172" fontId="24" fillId="7" borderId="5" xfId="0" applyNumberFormat="1" applyFont="1" applyFill="1" applyBorder="1" applyAlignment="1" applyProtection="1">
      <alignment horizontal="center" vertical="center" wrapText="1"/>
    </xf>
    <xf numFmtId="172" fontId="24" fillId="7" borderId="2" xfId="0" applyNumberFormat="1" applyFont="1" applyFill="1" applyBorder="1" applyAlignment="1" applyProtection="1">
      <alignment horizontal="center" vertical="center" wrapText="1"/>
    </xf>
    <xf numFmtId="172" fontId="24" fillId="7" borderId="1" xfId="0" applyNumberFormat="1" applyFont="1" applyFill="1" applyBorder="1" applyAlignment="1">
      <alignment horizontal="center" vertical="center" wrapText="1"/>
    </xf>
    <xf numFmtId="0" fontId="24" fillId="13" borderId="20" xfId="0" applyFont="1" applyFill="1" applyBorder="1" applyAlignment="1">
      <alignment horizontal="right" vertical="center" wrapText="1"/>
    </xf>
    <xf numFmtId="0" fontId="24" fillId="13" borderId="21" xfId="0" applyFont="1" applyFill="1" applyBorder="1" applyAlignment="1">
      <alignment horizontal="right" vertical="center" wrapText="1"/>
    </xf>
    <xf numFmtId="0" fontId="24" fillId="13" borderId="22" xfId="0" applyFont="1" applyFill="1" applyBorder="1" applyAlignment="1">
      <alignment horizontal="right" vertical="center" wrapText="1"/>
    </xf>
    <xf numFmtId="0" fontId="27" fillId="0" borderId="0" xfId="0" applyFont="1" applyBorder="1" applyAlignment="1">
      <alignment horizontal="center"/>
    </xf>
    <xf numFmtId="0" fontId="22" fillId="2" borderId="1" xfId="0" applyFont="1" applyFill="1" applyBorder="1" applyAlignment="1" applyProtection="1">
      <alignment vertical="top" wrapText="1"/>
      <protection locked="0"/>
    </xf>
    <xf numFmtId="0" fontId="22" fillId="0" borderId="0" xfId="0" applyFont="1" applyBorder="1" applyAlignment="1">
      <alignment horizontal="center" vertical="center" wrapText="1"/>
    </xf>
    <xf numFmtId="0" fontId="24" fillId="7" borderId="1" xfId="0" applyFont="1" applyFill="1" applyBorder="1" applyAlignment="1">
      <alignment horizontal="center" vertical="center" wrapText="1"/>
    </xf>
    <xf numFmtId="165" fontId="24" fillId="7" borderId="1" xfId="2" applyFont="1" applyFill="1" applyBorder="1" applyAlignment="1">
      <alignment horizontal="center" vertical="center" wrapText="1"/>
    </xf>
    <xf numFmtId="171" fontId="24" fillId="7" borderId="1" xfId="2" applyNumberFormat="1" applyFont="1" applyFill="1" applyBorder="1" applyAlignment="1">
      <alignment horizontal="center" vertical="center" wrapText="1"/>
    </xf>
    <xf numFmtId="0" fontId="24" fillId="7" borderId="5" xfId="0" applyFont="1" applyFill="1" applyBorder="1" applyAlignment="1">
      <alignment horizontal="left" vertical="center" wrapText="1"/>
    </xf>
    <xf numFmtId="0" fontId="24" fillId="7" borderId="4" xfId="0" applyFont="1" applyFill="1" applyBorder="1" applyAlignment="1">
      <alignment horizontal="left" vertical="center" wrapText="1"/>
    </xf>
    <xf numFmtId="0" fontId="24" fillId="7" borderId="2" xfId="0" applyFont="1" applyFill="1" applyBorder="1" applyAlignment="1">
      <alignment horizontal="left" vertical="center" wrapText="1"/>
    </xf>
    <xf numFmtId="0" fontId="24" fillId="7" borderId="1" xfId="0" applyFont="1" applyFill="1" applyBorder="1" applyAlignment="1">
      <alignment horizontal="left" vertical="center" wrapText="1"/>
    </xf>
    <xf numFmtId="165" fontId="24" fillId="7" borderId="1" xfId="2" applyFont="1" applyFill="1" applyBorder="1" applyAlignment="1">
      <alignment horizontal="left" vertical="center" wrapText="1"/>
    </xf>
    <xf numFmtId="0" fontId="35" fillId="22" borderId="1" xfId="0" applyFont="1" applyFill="1" applyBorder="1" applyAlignment="1">
      <alignment horizontal="center" vertical="center" wrapText="1"/>
    </xf>
    <xf numFmtId="0" fontId="35" fillId="22" borderId="19" xfId="0" applyFont="1" applyFill="1" applyBorder="1" applyAlignment="1">
      <alignment horizontal="center" vertical="center" wrapText="1"/>
    </xf>
    <xf numFmtId="0" fontId="35" fillId="22" borderId="24" xfId="0" applyFont="1" applyFill="1" applyBorder="1" applyAlignment="1">
      <alignment horizontal="center" vertical="center" wrapText="1"/>
    </xf>
    <xf numFmtId="0" fontId="35" fillId="22" borderId="6" xfId="0" applyFont="1" applyFill="1" applyBorder="1" applyAlignment="1">
      <alignment horizontal="center" vertical="center" wrapText="1"/>
    </xf>
    <xf numFmtId="0" fontId="35" fillId="22" borderId="8" xfId="0" applyFont="1" applyFill="1" applyBorder="1" applyAlignment="1">
      <alignment horizontal="center" vertical="center" wrapText="1"/>
    </xf>
    <xf numFmtId="0" fontId="35" fillId="22" borderId="11" xfId="0" applyFont="1" applyFill="1" applyBorder="1" applyAlignment="1">
      <alignment horizontal="center" vertical="center" wrapText="1"/>
    </xf>
    <xf numFmtId="0" fontId="35" fillId="22" borderId="13" xfId="0" applyFont="1" applyFill="1" applyBorder="1" applyAlignment="1">
      <alignment horizontal="center" vertical="center" wrapText="1"/>
    </xf>
    <xf numFmtId="0" fontId="36" fillId="7" borderId="19" xfId="0" applyFont="1" applyFill="1" applyBorder="1" applyAlignment="1">
      <alignment horizontal="center" vertical="center" textRotation="90"/>
    </xf>
    <xf numFmtId="0" fontId="36" fillId="7" borderId="25" xfId="0" applyFont="1" applyFill="1" applyBorder="1" applyAlignment="1">
      <alignment horizontal="center" vertical="center" textRotation="90"/>
    </xf>
    <xf numFmtId="0" fontId="36" fillId="7" borderId="24" xfId="0" applyFont="1" applyFill="1" applyBorder="1" applyAlignment="1">
      <alignment horizontal="center" vertical="center" textRotation="90"/>
    </xf>
    <xf numFmtId="41" fontId="36" fillId="7" borderId="1" xfId="0" applyNumberFormat="1" applyFont="1" applyFill="1" applyBorder="1" applyAlignment="1">
      <alignment horizontal="center" vertical="center" wrapText="1"/>
    </xf>
    <xf numFmtId="0" fontId="35" fillId="21" borderId="19" xfId="0" applyFont="1" applyFill="1" applyBorder="1" applyAlignment="1">
      <alignment horizontal="center" vertical="center" wrapText="1"/>
    </xf>
    <xf numFmtId="0" fontId="35" fillId="21" borderId="24" xfId="0" applyFont="1" applyFill="1" applyBorder="1" applyAlignment="1">
      <alignment horizontal="center" vertical="center" wrapText="1"/>
    </xf>
    <xf numFmtId="0" fontId="35" fillId="21" borderId="1" xfId="0" applyFont="1" applyFill="1" applyBorder="1" applyAlignment="1">
      <alignment horizontal="center" vertical="center" wrapText="1"/>
    </xf>
    <xf numFmtId="0" fontId="36" fillId="7" borderId="1" xfId="0" applyFont="1" applyFill="1" applyBorder="1" applyAlignment="1" applyProtection="1">
      <alignment horizontal="left" vertical="center"/>
      <protection locked="0"/>
    </xf>
    <xf numFmtId="0" fontId="36" fillId="7" borderId="1" xfId="0" applyFont="1" applyFill="1" applyBorder="1" applyAlignment="1">
      <alignment horizontal="center" vertical="center" textRotation="90"/>
    </xf>
    <xf numFmtId="0" fontId="37" fillId="2" borderId="1" xfId="0" applyFont="1" applyFill="1" applyBorder="1" applyAlignment="1">
      <alignment horizontal="left" vertical="center"/>
    </xf>
    <xf numFmtId="41" fontId="35" fillId="2" borderId="1" xfId="0" applyNumberFormat="1" applyFont="1" applyFill="1" applyBorder="1" applyAlignment="1">
      <alignment horizontal="left" vertical="center" wrapText="1"/>
    </xf>
    <xf numFmtId="41" fontId="36" fillId="7" borderId="1" xfId="0" applyNumberFormat="1" applyFont="1" applyFill="1" applyBorder="1" applyAlignment="1">
      <alignment horizontal="left" vertical="center" wrapText="1"/>
    </xf>
    <xf numFmtId="0" fontId="35" fillId="2" borderId="0" xfId="0" applyFont="1" applyFill="1" applyBorder="1" applyAlignment="1">
      <alignment horizontal="center" vertical="center" wrapText="1"/>
    </xf>
    <xf numFmtId="0" fontId="36" fillId="7" borderId="1" xfId="0" applyFont="1" applyFill="1" applyBorder="1" applyAlignment="1">
      <alignment horizontal="left" vertical="center" wrapText="1"/>
    </xf>
    <xf numFmtId="0" fontId="46" fillId="2" borderId="0" xfId="0" applyFont="1" applyFill="1" applyAlignment="1">
      <alignment horizontal="center" vertical="center" wrapText="1"/>
    </xf>
    <xf numFmtId="0" fontId="24" fillId="7" borderId="5" xfId="0" applyFont="1" applyFill="1" applyBorder="1" applyAlignment="1">
      <alignment horizontal="right" vertical="center" wrapText="1"/>
    </xf>
    <xf numFmtId="0" fontId="24" fillId="7" borderId="4" xfId="0" applyFont="1" applyFill="1" applyBorder="1" applyAlignment="1">
      <alignment horizontal="right" vertical="center" wrapText="1"/>
    </xf>
    <xf numFmtId="0" fontId="24" fillId="7" borderId="2" xfId="0" applyFont="1" applyFill="1" applyBorder="1" applyAlignment="1">
      <alignment horizontal="right" vertical="center" wrapText="1"/>
    </xf>
    <xf numFmtId="0" fontId="24" fillId="7" borderId="1" xfId="0" applyFont="1" applyFill="1" applyBorder="1" applyAlignment="1">
      <alignment horizontal="center" vertical="center"/>
    </xf>
    <xf numFmtId="0" fontId="24" fillId="7" borderId="2" xfId="0" applyFont="1" applyFill="1" applyBorder="1" applyAlignment="1" applyProtection="1">
      <alignment horizontal="left" vertical="center"/>
      <protection locked="0"/>
    </xf>
    <xf numFmtId="0" fontId="24" fillId="7" borderId="7" xfId="0" applyFont="1" applyFill="1" applyBorder="1" applyAlignment="1">
      <alignment horizontal="left" vertical="center"/>
    </xf>
    <xf numFmtId="0" fontId="24" fillId="7" borderId="8" xfId="0" applyFont="1" applyFill="1" applyBorder="1" applyAlignment="1">
      <alignment horizontal="left" vertical="center"/>
    </xf>
    <xf numFmtId="0" fontId="24" fillId="7" borderId="5" xfId="0" applyFont="1" applyFill="1" applyBorder="1" applyAlignment="1">
      <alignment horizontal="center" vertical="center"/>
    </xf>
    <xf numFmtId="0" fontId="24" fillId="7" borderId="4" xfId="0" applyFont="1" applyFill="1" applyBorder="1" applyAlignment="1">
      <alignment horizontal="center" vertical="center"/>
    </xf>
    <xf numFmtId="0" fontId="11" fillId="4" borderId="1" xfId="7" applyFont="1" applyFill="1" applyBorder="1" applyAlignment="1">
      <alignment horizontal="left" vertical="center" readingOrder="1"/>
    </xf>
    <xf numFmtId="0" fontId="11" fillId="5" borderId="1" xfId="7" applyFont="1" applyFill="1" applyBorder="1" applyAlignment="1">
      <alignment horizontal="left" vertical="center" wrapText="1" readingOrder="1"/>
    </xf>
    <xf numFmtId="0" fontId="6" fillId="6" borderId="1" xfId="7" applyFont="1" applyFill="1" applyBorder="1" applyAlignment="1">
      <alignment horizontal="left" vertical="center" wrapText="1" readingOrder="1"/>
    </xf>
    <xf numFmtId="0" fontId="6" fillId="7" borderId="1" xfId="7" applyFont="1" applyFill="1" applyBorder="1" applyAlignment="1">
      <alignment horizontal="right" vertical="center"/>
    </xf>
    <xf numFmtId="0" fontId="6" fillId="7" borderId="5" xfId="7" applyFont="1" applyFill="1" applyBorder="1" applyAlignment="1">
      <alignment horizontal="left" vertical="center"/>
    </xf>
    <xf numFmtId="0" fontId="6" fillId="7" borderId="4" xfId="7" applyFont="1" applyFill="1" applyBorder="1" applyAlignment="1">
      <alignment horizontal="left" vertical="center"/>
    </xf>
    <xf numFmtId="0" fontId="6" fillId="7" borderId="2" xfId="7" applyFont="1" applyFill="1" applyBorder="1" applyAlignment="1">
      <alignment horizontal="left" vertical="center"/>
    </xf>
    <xf numFmtId="0" fontId="6" fillId="7" borderId="1" xfId="7" quotePrefix="1" applyFont="1" applyFill="1" applyBorder="1" applyAlignment="1">
      <alignment horizontal="center" vertical="center" wrapText="1" readingOrder="1"/>
    </xf>
    <xf numFmtId="0" fontId="6" fillId="7" borderId="1" xfId="7" applyFont="1" applyFill="1" applyBorder="1" applyAlignment="1">
      <alignment horizontal="center" vertical="center" wrapText="1" readingOrder="1"/>
    </xf>
    <xf numFmtId="0" fontId="36" fillId="7" borderId="1" xfId="0" applyFont="1" applyFill="1" applyBorder="1" applyAlignment="1" applyProtection="1">
      <alignment horizontal="left" vertical="center" wrapText="1"/>
      <protection locked="0"/>
    </xf>
    <xf numFmtId="0" fontId="24" fillId="7" borderId="6" xfId="0" applyFont="1" applyFill="1" applyBorder="1" applyAlignment="1">
      <alignment horizontal="left" vertical="center" wrapText="1"/>
    </xf>
  </cellXfs>
  <cellStyles count="26">
    <cellStyle name="Bom" xfId="25" builtinId="26"/>
    <cellStyle name="Moeda 2" xfId="4"/>
    <cellStyle name="Moeda 2 2" xfId="14"/>
    <cellStyle name="Moeda 3" xfId="21"/>
    <cellStyle name="Normal" xfId="0" builtinId="0"/>
    <cellStyle name="Normal 2" xfId="3"/>
    <cellStyle name="Normal 2 2" xfId="12"/>
    <cellStyle name="Normal 2 2 2" xfId="13"/>
    <cellStyle name="Normal 2 3" xfId="19"/>
    <cellStyle name="Normal 3" xfId="6"/>
    <cellStyle name="Normal 3 2" xfId="7"/>
    <cellStyle name="Normal 3 2 2" xfId="11"/>
    <cellStyle name="Normal 4" xfId="20"/>
    <cellStyle name="Porcentagem" xfId="1" builtinId="5"/>
    <cellStyle name="Porcentagem 2" xfId="10"/>
    <cellStyle name="Vírgula" xfId="2" builtinId="3"/>
    <cellStyle name="Vírgula 2" xfId="5"/>
    <cellStyle name="Vírgula 2 2" xfId="9"/>
    <cellStyle name="Vírgula 2 2 2" xfId="17"/>
    <cellStyle name="Vírgula 2 2 3" xfId="24"/>
    <cellStyle name="Vírgula 2 3" xfId="15"/>
    <cellStyle name="Vírgula 3" xfId="22"/>
    <cellStyle name="Vírgula 4" xfId="8"/>
    <cellStyle name="Vírgula 4 2" xfId="18"/>
    <cellStyle name="Vírgula 4 3" xfId="16"/>
    <cellStyle name="Vírgula 4 4" xfId="23"/>
  </cellStyles>
  <dxfs count="5"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2" defaultPivotStyle="PivotStyleLight16"/>
  <colors>
    <mruColors>
      <color rgb="FF2A5664"/>
      <color rgb="FF2AFFFF"/>
      <color rgb="FF008080"/>
      <color rgb="FF33CCCC"/>
      <color rgb="FF009999"/>
      <color rgb="FFF2F2F2"/>
      <color rgb="FFFFFFFF"/>
      <color rgb="FFF6FAF4"/>
      <color rgb="FFB9FFFF"/>
      <color rgb="FFD7E9E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3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emf"/><Relationship Id="rId1" Type="http://schemas.openxmlformats.org/officeDocument/2006/relationships/image" Target="../media/image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6286500</xdr:colOff>
      <xdr:row>1</xdr:row>
      <xdr:rowOff>7327</xdr:rowOff>
    </xdr:to>
    <xdr:pic>
      <xdr:nvPicPr>
        <xdr:cNvPr id="9" name="Imagem 8">
          <a:extLst>
            <a:ext uri="{FF2B5EF4-FFF2-40B4-BE49-F238E27FC236}">
              <a16:creationId xmlns:a16="http://schemas.microsoft.com/office/drawing/2014/main" xmlns="" id="{00000000-0008-0000-0000-000009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alphaModFix/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harpenSoften amount="10000"/>
                  </a14:imgEffect>
                  <a14:imgEffect>
                    <a14:brightnessContrast bright="10000" contrast="1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t="31404" b="15781"/>
        <a:stretch/>
      </xdr:blipFill>
      <xdr:spPr bwMode="auto">
        <a:xfrm>
          <a:off x="0" y="0"/>
          <a:ext cx="13745308" cy="107705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40360</xdr:rowOff>
    </xdr:from>
    <xdr:to>
      <xdr:col>9</xdr:col>
      <xdr:colOff>1619249</xdr:colOff>
      <xdr:row>38</xdr:row>
      <xdr:rowOff>5381</xdr:rowOff>
    </xdr:to>
    <xdr:grpSp>
      <xdr:nvGrpSpPr>
        <xdr:cNvPr id="2" name="Grupo 1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GrpSpPr/>
      </xdr:nvGrpSpPr>
      <xdr:grpSpPr>
        <a:xfrm>
          <a:off x="0" y="40360"/>
          <a:ext cx="10610849" cy="7413571"/>
          <a:chOff x="266742" y="0"/>
          <a:chExt cx="3481453" cy="1893477"/>
        </a:xfrm>
      </xdr:grpSpPr>
      <xdr:sp macro="" textlink="">
        <xdr:nvSpPr>
          <xdr:cNvPr id="3" name="Retângulo 2">
            <a:extLst>
              <a:ext uri="{FF2B5EF4-FFF2-40B4-BE49-F238E27FC236}">
                <a16:creationId xmlns="" xmlns:a16="http://schemas.microsoft.com/office/drawing/2014/main" id="{00000000-0008-0000-0000-000003000000}"/>
              </a:ext>
            </a:extLst>
          </xdr:cNvPr>
          <xdr:cNvSpPr/>
        </xdr:nvSpPr>
        <xdr:spPr>
          <a:xfrm>
            <a:off x="266743" y="0"/>
            <a:ext cx="2660266" cy="1129654"/>
          </a:xfrm>
          <a:prstGeom prst="rect">
            <a:avLst/>
          </a:prstGeom>
          <a:solidFill>
            <a:sysClr val="window" lastClr="FFFFFF">
              <a:alpha val="0"/>
            </a:sysClr>
          </a:solidFill>
          <a:ln w="12700" cap="flat" cmpd="sng" algn="ctr">
            <a:noFill/>
            <a:prstDash val="solid"/>
            <a:miter lim="800000"/>
          </a:ln>
          <a:effectLst/>
        </xdr:spPr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endParaRPr lang="pt-BR"/>
          </a:p>
        </xdr:txBody>
      </xdr:sp>
      <xdr:grpSp>
        <xdr:nvGrpSpPr>
          <xdr:cNvPr id="4" name="Grupo 3">
            <a:extLst>
              <a:ext uri="{FF2B5EF4-FFF2-40B4-BE49-F238E27FC236}">
                <a16:creationId xmlns="" xmlns:a16="http://schemas.microsoft.com/office/drawing/2014/main" id="{00000000-0008-0000-0000-000004000000}"/>
              </a:ext>
            </a:extLst>
          </xdr:cNvPr>
          <xdr:cNvGrpSpPr/>
        </xdr:nvGrpSpPr>
        <xdr:grpSpPr>
          <a:xfrm>
            <a:off x="266742" y="0"/>
            <a:ext cx="2249430" cy="841523"/>
            <a:chOff x="266742" y="0"/>
            <a:chExt cx="1472188" cy="1035721"/>
          </a:xfrm>
        </xdr:grpSpPr>
        <xdr:sp macro="" textlink="">
          <xdr:nvSpPr>
            <xdr:cNvPr id="6" name="Retângulo 10">
              <a:extLst>
                <a:ext uri="{FF2B5EF4-FFF2-40B4-BE49-F238E27FC236}">
                  <a16:creationId xmlns="" xmlns:a16="http://schemas.microsoft.com/office/drawing/2014/main" id="{00000000-0008-0000-0000-000006000000}"/>
                </a:ext>
              </a:extLst>
            </xdr:cNvPr>
            <xdr:cNvSpPr/>
          </xdr:nvSpPr>
          <xdr:spPr>
            <a:xfrm>
              <a:off x="266742" y="23447"/>
              <a:ext cx="1466258" cy="1012274"/>
            </a:xfrm>
            <a:custGeom>
              <a:avLst/>
              <a:gdLst>
                <a:gd name="connsiteX0" fmla="*/ 0 w 2240281"/>
                <a:gd name="connsiteY0" fmla="*/ 0 h 822960"/>
                <a:gd name="connsiteX1" fmla="*/ 2240281 w 2240281"/>
                <a:gd name="connsiteY1" fmla="*/ 0 h 822960"/>
                <a:gd name="connsiteX2" fmla="*/ 2240281 w 2240281"/>
                <a:gd name="connsiteY2" fmla="*/ 822960 h 822960"/>
                <a:gd name="connsiteX3" fmla="*/ 0 w 2240281"/>
                <a:gd name="connsiteY3" fmla="*/ 822960 h 822960"/>
                <a:gd name="connsiteX4" fmla="*/ 0 w 2240281"/>
                <a:gd name="connsiteY4" fmla="*/ 0 h 822960"/>
                <a:gd name="connsiteX0" fmla="*/ 0 w 2240281"/>
                <a:gd name="connsiteY0" fmla="*/ 0 h 822960"/>
                <a:gd name="connsiteX1" fmla="*/ 2240281 w 2240281"/>
                <a:gd name="connsiteY1" fmla="*/ 0 h 822960"/>
                <a:gd name="connsiteX2" fmla="*/ 1659256 w 2240281"/>
                <a:gd name="connsiteY2" fmla="*/ 222885 h 822960"/>
                <a:gd name="connsiteX3" fmla="*/ 0 w 2240281"/>
                <a:gd name="connsiteY3" fmla="*/ 822960 h 822960"/>
                <a:gd name="connsiteX4" fmla="*/ 0 w 2240281"/>
                <a:gd name="connsiteY4" fmla="*/ 0 h 82296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2240281" h="822960">
                  <a:moveTo>
                    <a:pt x="0" y="0"/>
                  </a:moveTo>
                  <a:lnTo>
                    <a:pt x="2240281" y="0"/>
                  </a:lnTo>
                  <a:lnTo>
                    <a:pt x="1659256" y="222885"/>
                  </a:lnTo>
                  <a:lnTo>
                    <a:pt x="0" y="822960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6666">
                <a:alpha val="16000"/>
              </a:srgbClr>
            </a:solidFill>
            <a:ln w="12700" cap="flat" cmpd="sng" algn="ctr">
              <a:noFill/>
              <a:prstDash val="solid"/>
              <a:miter lim="800000"/>
            </a:ln>
            <a:effectLst/>
          </xdr:spPr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/>
            <a:p>
              <a:endParaRPr lang="pt-BR"/>
            </a:p>
          </xdr:txBody>
        </xdr:sp>
        <xdr:sp macro="" textlink="">
          <xdr:nvSpPr>
            <xdr:cNvPr id="7" name="Retângulo 6">
              <a:extLst>
                <a:ext uri="{FF2B5EF4-FFF2-40B4-BE49-F238E27FC236}">
                  <a16:creationId xmlns="" xmlns:a16="http://schemas.microsoft.com/office/drawing/2014/main" id="{00000000-0008-0000-0000-000007000000}"/>
                </a:ext>
              </a:extLst>
            </xdr:cNvPr>
            <xdr:cNvSpPr/>
          </xdr:nvSpPr>
          <xdr:spPr>
            <a:xfrm>
              <a:off x="266746" y="0"/>
              <a:ext cx="1472184" cy="1024128"/>
            </a:xfrm>
            <a:prstGeom prst="rect">
              <a:avLst/>
            </a:prstGeom>
            <a:blipFill>
              <a:blip xmlns:r="http://schemas.openxmlformats.org/officeDocument/2006/relationships" r:embed="rId1"/>
              <a:stretch>
                <a:fillRect/>
              </a:stretch>
            </a:blipFill>
            <a:ln w="12700" cap="flat" cmpd="sng" algn="ctr">
              <a:noFill/>
              <a:prstDash val="solid"/>
              <a:miter lim="800000"/>
            </a:ln>
            <a:effectLst/>
          </xdr:spPr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/>
            <a:p>
              <a:endParaRPr lang="pt-BR"/>
            </a:p>
          </xdr:txBody>
        </xdr:sp>
      </xdr:grpSp>
      <xdr:sp macro="" textlink="">
        <xdr:nvSpPr>
          <xdr:cNvPr id="5" name="Caixa de Texto 178">
            <a:extLst>
              <a:ext uri="{FF2B5EF4-FFF2-40B4-BE49-F238E27FC236}">
                <a16:creationId xmlns="" xmlns:a16="http://schemas.microsoft.com/office/drawing/2014/main" id="{00000000-0008-0000-0000-000005000000}"/>
              </a:ext>
            </a:extLst>
          </xdr:cNvPr>
          <xdr:cNvSpPr txBox="1"/>
        </xdr:nvSpPr>
        <xdr:spPr>
          <a:xfrm>
            <a:off x="266742" y="272570"/>
            <a:ext cx="3481453" cy="1620907"/>
          </a:xfrm>
          <a:prstGeom prst="rect">
            <a:avLst/>
          </a:prstGeom>
          <a:noFill/>
          <a:ln w="6350">
            <a:noFill/>
          </a:ln>
          <a:effectLst/>
        </xdr:spPr>
        <xdr:txBody>
          <a:bodyPr rot="0" spcFirstLastPara="0" vert="horz" wrap="square" lIns="45720" tIns="91440" rIns="0" bIns="0" numCol="1" spcCol="0" rtlCol="0" fromWordArt="0" anchor="t" anchorCtr="0" forceAA="0" compatLnSpc="1">
            <a:prstTxWarp prst="textNoShape">
              <a:avLst/>
            </a:prstTxWarp>
            <a:noAutofit/>
          </a:bodyPr>
          <a:lstStyle/>
          <a:p>
            <a:pPr indent="540385" algn="ctr">
              <a:lnSpc>
                <a:spcPct val="150000"/>
              </a:lnSpc>
              <a:spcBef>
                <a:spcPts val="1000"/>
              </a:spcBef>
              <a:spcAft>
                <a:spcPts val="0"/>
              </a:spcAft>
            </a:pPr>
            <a:r>
              <a:rPr lang="pt-BR" sz="2400" b="1" cap="small">
                <a:solidFill>
                  <a:sysClr val="windowText" lastClr="000000"/>
                </a:solidFill>
                <a:effectLst/>
                <a:latin typeface="Calibri" panose="020F0502020204030204" pitchFamily="34" charset="0"/>
                <a:ea typeface="Calibri" panose="020F0502020204030204" pitchFamily="34" charset="0"/>
                <a:cs typeface="Times New Roman" panose="02020603050405020304" pitchFamily="18" charset="0"/>
              </a:rPr>
              <a:t>ANEXO 7.21 – CAU/RO</a:t>
            </a:r>
            <a:endParaRPr lang="pt-BR" sz="1300" b="1">
              <a:solidFill>
                <a:sysClr val="windowText" lastClr="000000"/>
              </a:solidFill>
              <a:effectLst/>
              <a:latin typeface="Calibri Light" panose="020F0302020204030204" pitchFamily="34" charset="0"/>
              <a:ea typeface="Times New Roman" panose="02020603050405020304" pitchFamily="18" charset="0"/>
              <a:cs typeface="Times New Roman" panose="02020603050405020304" pitchFamily="18" charset="0"/>
            </a:endParaRPr>
          </a:p>
          <a:p>
            <a:pPr marL="320040" indent="540385" algn="just">
              <a:lnSpc>
                <a:spcPct val="150000"/>
              </a:lnSpc>
              <a:spcAft>
                <a:spcPts val="800"/>
              </a:spcAft>
            </a:pPr>
            <a:r>
              <a:rPr lang="pt-BR" sz="900" b="1" cap="small">
                <a:solidFill>
                  <a:srgbClr val="000000"/>
                </a:solidFill>
                <a:effectLst/>
                <a:highlight>
                  <a:srgbClr val="FFFF00"/>
                </a:highlight>
                <a:latin typeface="Calibri" panose="020F0502020204030204" pitchFamily="34" charset="0"/>
                <a:ea typeface="Calibri" panose="020F0502020204030204" pitchFamily="34" charset="0"/>
                <a:cs typeface="Times New Roman" panose="02020603050405020304" pitchFamily="18" charset="0"/>
              </a:rPr>
              <a:t> </a:t>
            </a:r>
            <a:endParaRPr lang="pt-BR" sz="1100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endParaRPr>
          </a:p>
          <a:p>
            <a:pPr marL="320040" indent="540385" algn="just">
              <a:lnSpc>
                <a:spcPct val="150000"/>
              </a:lnSpc>
              <a:spcAft>
                <a:spcPts val="800"/>
              </a:spcAft>
            </a:pPr>
            <a:r>
              <a:rPr lang="pt-BR" sz="900" b="1" cap="small">
                <a:solidFill>
                  <a:srgbClr val="000000"/>
                </a:solidFill>
                <a:effectLst/>
                <a:highlight>
                  <a:srgbClr val="FFFF00"/>
                </a:highlight>
                <a:latin typeface="Calibri" panose="020F0502020204030204" pitchFamily="34" charset="0"/>
                <a:ea typeface="Calibri" panose="020F0502020204030204" pitchFamily="34" charset="0"/>
                <a:cs typeface="Times New Roman" panose="02020603050405020304" pitchFamily="18" charset="0"/>
              </a:rPr>
              <a:t> </a:t>
            </a:r>
            <a:endParaRPr lang="pt-BR" sz="1100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endParaRPr>
          </a:p>
          <a:p>
            <a:pPr marL="320040" indent="540385" algn="just">
              <a:lnSpc>
                <a:spcPct val="150000"/>
              </a:lnSpc>
              <a:spcAft>
                <a:spcPts val="800"/>
              </a:spcAft>
            </a:pPr>
            <a:r>
              <a:rPr lang="pt-BR" sz="900" b="1" cap="small">
                <a:solidFill>
                  <a:srgbClr val="000000"/>
                </a:solidFill>
                <a:effectLst/>
                <a:highlight>
                  <a:srgbClr val="FFFF00"/>
                </a:highlight>
                <a:latin typeface="Calibri" panose="020F0502020204030204" pitchFamily="34" charset="0"/>
                <a:ea typeface="Calibri" panose="020F0502020204030204" pitchFamily="34" charset="0"/>
                <a:cs typeface="Times New Roman" panose="02020603050405020304" pitchFamily="18" charset="0"/>
              </a:rPr>
              <a:t> </a:t>
            </a:r>
            <a:endParaRPr lang="pt-BR" sz="1100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endParaRPr>
          </a:p>
          <a:p>
            <a:pPr marL="320040" indent="540385" algn="just">
              <a:lnSpc>
                <a:spcPct val="150000"/>
              </a:lnSpc>
              <a:spcAft>
                <a:spcPts val="800"/>
              </a:spcAft>
            </a:pPr>
            <a:r>
              <a:rPr lang="pt-BR" sz="900" b="1" cap="small">
                <a:solidFill>
                  <a:srgbClr val="000000"/>
                </a:solidFill>
                <a:effectLst/>
                <a:highlight>
                  <a:srgbClr val="FFFF00"/>
                </a:highlight>
                <a:latin typeface="Calibri" panose="020F0502020204030204" pitchFamily="34" charset="0"/>
                <a:ea typeface="Calibri" panose="020F0502020204030204" pitchFamily="34" charset="0"/>
                <a:cs typeface="Times New Roman" panose="02020603050405020304" pitchFamily="18" charset="0"/>
              </a:rPr>
              <a:t> </a:t>
            </a:r>
            <a:endParaRPr lang="pt-BR" sz="1100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endParaRPr>
          </a:p>
          <a:p>
            <a:pPr indent="540385" algn="l">
              <a:lnSpc>
                <a:spcPct val="150000"/>
              </a:lnSpc>
              <a:spcAft>
                <a:spcPts val="0"/>
              </a:spcAft>
            </a:pPr>
            <a:endParaRPr lang="pt-BR" sz="1200" b="1" cap="small">
              <a:solidFill>
                <a:srgbClr val="006666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endParaRPr>
          </a:p>
          <a:p>
            <a:pPr indent="540385" algn="l">
              <a:lnSpc>
                <a:spcPct val="150000"/>
              </a:lnSpc>
              <a:spcAft>
                <a:spcPts val="0"/>
              </a:spcAft>
            </a:pPr>
            <a:r>
              <a:rPr kumimoji="0" lang="pt-BR" sz="1200" b="1" i="0" u="none" strike="noStrike" kern="0" cap="all" spc="0" normalizeH="0" baseline="0" noProof="0">
                <a:ln>
                  <a:noFill/>
                </a:ln>
                <a:solidFill>
                  <a:srgbClr val="006666"/>
                </a:solidFill>
                <a:effectLst/>
                <a:uLnTx/>
                <a:uFillTx/>
                <a:latin typeface="Calibri" panose="020F0502020204030204" pitchFamily="34" charset="0"/>
                <a:ea typeface="Calibri" panose="020F0502020204030204" pitchFamily="34" charset="0"/>
                <a:cs typeface="Times New Roman" panose="02020603050405020304" pitchFamily="18" charset="0"/>
              </a:rPr>
              <a:t>cau/ro - </a:t>
            </a:r>
            <a:r>
              <a:rPr lang="pt-BR" sz="1200" b="1" cap="all">
                <a:solidFill>
                  <a:srgbClr val="006666"/>
                </a:solidFill>
                <a:effectLst/>
                <a:latin typeface="Calibri" panose="020F0502020204030204" pitchFamily="34" charset="0"/>
                <a:ea typeface="Calibri" panose="020F0502020204030204" pitchFamily="34" charset="0"/>
                <a:cs typeface="Times New Roman" panose="02020603050405020304" pitchFamily="18" charset="0"/>
              </a:rPr>
              <a:t>ANÁLISE GERAL </a:t>
            </a:r>
            <a:endParaRPr lang="pt-BR" sz="1200" cap="all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endParaRPr>
          </a:p>
          <a:p>
            <a:pPr indent="540385" algn="l">
              <a:lnSpc>
                <a:spcPct val="150000"/>
              </a:lnSpc>
              <a:spcAft>
                <a:spcPts val="0"/>
              </a:spcAft>
            </a:pPr>
            <a:r>
              <a:rPr kumimoji="0" lang="pt-BR" sz="1200" b="1" i="0" u="none" strike="noStrike" kern="0" cap="all" spc="0" normalizeH="0" baseline="0" noProof="0">
                <a:ln>
                  <a:noFill/>
                </a:ln>
                <a:solidFill>
                  <a:srgbClr val="006666"/>
                </a:solidFill>
                <a:effectLst/>
                <a:uLnTx/>
                <a:uFillTx/>
                <a:latin typeface="Calibri" panose="020F0502020204030204" pitchFamily="34" charset="0"/>
                <a:ea typeface="Calibri" panose="020F0502020204030204" pitchFamily="34" charset="0"/>
                <a:cs typeface="Times New Roman" panose="02020603050405020304" pitchFamily="18" charset="0"/>
              </a:rPr>
              <a:t>cau/ro - </a:t>
            </a:r>
            <a:r>
              <a:rPr lang="pt-BR" sz="1200" b="1" cap="all" baseline="0">
                <a:solidFill>
                  <a:srgbClr val="006666"/>
                </a:solidFill>
                <a:effectLst/>
                <a:latin typeface="Calibri" panose="020F0502020204030204" pitchFamily="34" charset="0"/>
                <a:ea typeface="Calibri" panose="020F0502020204030204" pitchFamily="34" charset="0"/>
                <a:cs typeface="Times New Roman" panose="02020603050405020304" pitchFamily="18" charset="0"/>
              </a:rPr>
              <a:t>INDICADORES E METAS</a:t>
            </a:r>
            <a:endParaRPr lang="pt-BR" sz="1200" cap="all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endParaRPr>
          </a:p>
          <a:p>
            <a:pPr indent="540385" algn="l">
              <a:lnSpc>
                <a:spcPct val="150000"/>
              </a:lnSpc>
              <a:spcAft>
                <a:spcPts val="0"/>
              </a:spcAft>
            </a:pPr>
            <a:r>
              <a:rPr kumimoji="0" lang="pt-BR" sz="1200" b="1" i="0" u="none" strike="noStrike" kern="0" cap="all" spc="0" normalizeH="0" baseline="0" noProof="0">
                <a:ln>
                  <a:noFill/>
                </a:ln>
                <a:solidFill>
                  <a:srgbClr val="006666"/>
                </a:solidFill>
                <a:effectLst/>
                <a:uLnTx/>
                <a:uFillTx/>
                <a:latin typeface="Calibri" panose="020F0502020204030204" pitchFamily="34" charset="0"/>
                <a:ea typeface="Calibri" panose="020F0502020204030204" pitchFamily="34" charset="0"/>
                <a:cs typeface="Times New Roman" panose="02020603050405020304" pitchFamily="18" charset="0"/>
              </a:rPr>
              <a:t>cau/ro - </a:t>
            </a:r>
            <a:r>
              <a:rPr lang="pt-BR" sz="1200" b="1" cap="all">
                <a:solidFill>
                  <a:srgbClr val="006666"/>
                </a:solidFill>
                <a:effectLst/>
                <a:latin typeface="Calibri" panose="020F0502020204030204" pitchFamily="34" charset="0"/>
                <a:ea typeface="Calibri" panose="020F0502020204030204" pitchFamily="34" charset="0"/>
                <a:cs typeface="Times New Roman" panose="02020603050405020304" pitchFamily="18" charset="0"/>
              </a:rPr>
              <a:t>FORM.1 - </a:t>
            </a:r>
            <a:r>
              <a:rPr lang="pt-BR" sz="1200" b="1" cap="all" baseline="0">
                <a:solidFill>
                  <a:srgbClr val="006666"/>
                </a:solidFill>
                <a:effectLst/>
                <a:latin typeface="Calibri" panose="020F0502020204030204" pitchFamily="34" charset="0"/>
                <a:ea typeface="Calibri" panose="020F0502020204030204" pitchFamily="34" charset="0"/>
                <a:cs typeface="Times New Roman" panose="02020603050405020304" pitchFamily="18" charset="0"/>
              </a:rPr>
              <a:t>Demonstrativo de Fontes e Aplicações</a:t>
            </a:r>
          </a:p>
          <a:p>
            <a:pPr indent="540385" algn="l">
              <a:lnSpc>
                <a:spcPct val="150000"/>
              </a:lnSpc>
              <a:spcAft>
                <a:spcPts val="0"/>
              </a:spcAft>
            </a:pPr>
            <a:r>
              <a:rPr kumimoji="0" lang="pt-BR" sz="1200" b="1" i="0" u="none" strike="noStrike" kern="0" cap="all" spc="0" normalizeH="0" baseline="0" noProof="0">
                <a:ln>
                  <a:noFill/>
                </a:ln>
                <a:solidFill>
                  <a:srgbClr val="006666"/>
                </a:solidFill>
                <a:effectLst/>
                <a:uLnTx/>
                <a:uFillTx/>
                <a:latin typeface="Calibri" panose="020F0502020204030204" pitchFamily="34" charset="0"/>
                <a:ea typeface="Calibri" panose="020F0502020204030204" pitchFamily="34" charset="0"/>
                <a:cs typeface="Times New Roman" panose="02020603050405020304" pitchFamily="18" charset="0"/>
              </a:rPr>
              <a:t>cau/ro - </a:t>
            </a:r>
            <a:r>
              <a:rPr lang="pt-BR" sz="1200" b="1" cap="all">
                <a:solidFill>
                  <a:srgbClr val="006666"/>
                </a:solidFill>
                <a:effectLst/>
                <a:latin typeface="Calibri" panose="020F0502020204030204" pitchFamily="34" charset="0"/>
                <a:ea typeface="Calibri" panose="020F0502020204030204" pitchFamily="34" charset="0"/>
                <a:cs typeface="Times New Roman" panose="02020603050405020304" pitchFamily="18" charset="0"/>
              </a:rPr>
              <a:t>FORM.2 - Demonstrativo Consolidado das Aplicações por Projeto e Atividade (Quantidade e Valor)</a:t>
            </a:r>
          </a:p>
          <a:p>
            <a:pPr indent="540385" algn="l">
              <a:lnSpc>
                <a:spcPct val="150000"/>
              </a:lnSpc>
              <a:spcAft>
                <a:spcPts val="0"/>
              </a:spcAft>
            </a:pPr>
            <a:r>
              <a:rPr kumimoji="0" lang="pt-BR" sz="1200" b="1" i="0" u="none" strike="noStrike" kern="0" cap="all" spc="0" normalizeH="0" baseline="0" noProof="0">
                <a:ln>
                  <a:noFill/>
                </a:ln>
                <a:solidFill>
                  <a:srgbClr val="006666"/>
                </a:solidFill>
                <a:effectLst/>
                <a:uLnTx/>
                <a:uFillTx/>
                <a:latin typeface="Calibri" panose="020F0502020204030204" pitchFamily="34" charset="0"/>
                <a:ea typeface="Calibri" panose="020F0502020204030204" pitchFamily="34" charset="0"/>
                <a:cs typeface="Times New Roman" panose="02020603050405020304" pitchFamily="18" charset="0"/>
              </a:rPr>
              <a:t>cau/ro - </a:t>
            </a:r>
            <a:r>
              <a:rPr lang="pt-BR" sz="1200" b="1" cap="all">
                <a:solidFill>
                  <a:srgbClr val="006666"/>
                </a:solidFill>
                <a:effectLst/>
                <a:latin typeface="Calibri" panose="020F0502020204030204" pitchFamily="34" charset="0"/>
                <a:ea typeface="Calibri" panose="020F0502020204030204" pitchFamily="34" charset="0"/>
                <a:cs typeface="Times New Roman" panose="02020603050405020304" pitchFamily="18" charset="0"/>
              </a:rPr>
              <a:t>FORM.3 - Limites de Aplicação dos Recursos Estratégicos</a:t>
            </a:r>
          </a:p>
          <a:p>
            <a:pPr indent="540385" algn="l">
              <a:lnSpc>
                <a:spcPct val="150000"/>
              </a:lnSpc>
              <a:spcAft>
                <a:spcPts val="0"/>
              </a:spcAft>
            </a:pPr>
            <a:r>
              <a:rPr kumimoji="0" lang="pt-BR" sz="1200" b="1" i="0" u="none" strike="noStrike" kern="0" cap="all" spc="0" normalizeH="0" baseline="0" noProof="0">
                <a:ln>
                  <a:noFill/>
                </a:ln>
                <a:solidFill>
                  <a:srgbClr val="006666"/>
                </a:solidFill>
                <a:effectLst/>
                <a:uLnTx/>
                <a:uFillTx/>
                <a:latin typeface="Calibri" panose="020F0502020204030204" pitchFamily="34" charset="0"/>
                <a:ea typeface="Calibri" panose="020F0502020204030204" pitchFamily="34" charset="0"/>
                <a:cs typeface="Times New Roman" panose="02020603050405020304" pitchFamily="18" charset="0"/>
              </a:rPr>
              <a:t>cau/ro - </a:t>
            </a:r>
            <a:r>
              <a:rPr lang="pt-BR" sz="1200" b="1" cap="all">
                <a:solidFill>
                  <a:srgbClr val="006666"/>
                </a:solidFill>
                <a:effectLst/>
                <a:latin typeface="Calibri" panose="020F0502020204030204" pitchFamily="34" charset="0"/>
                <a:ea typeface="Calibri" panose="020F0502020204030204" pitchFamily="34" charset="0"/>
                <a:cs typeface="Times New Roman" panose="02020603050405020304" pitchFamily="18" charset="0"/>
              </a:rPr>
              <a:t>FORM.4 - Aplicações por Projeto/Atividade - por Elemento de Despesa (Consolidado)</a:t>
            </a:r>
            <a:endParaRPr lang="pt-BR" sz="1100" cap="all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endParaRPr>
          </a:p>
        </xdr:txBody>
      </xdr: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10</xdr:row>
          <xdr:rowOff>9525</xdr:rowOff>
        </xdr:from>
        <xdr:to>
          <xdr:col>8</xdr:col>
          <xdr:colOff>1495425</xdr:colOff>
          <xdr:row>11</xdr:row>
          <xdr:rowOff>4438650</xdr:rowOff>
        </xdr:to>
        <xdr:sp macro="" textlink="">
          <xdr:nvSpPr>
            <xdr:cNvPr id="53255" name="Object 7" hidden="1">
              <a:extLst>
                <a:ext uri="{63B3BB69-23CF-44E3-9099-C40C66FF867C}">
                  <a14:compatExt spid="_x0000_s53255"/>
                </a:ext>
                <a:ext uri="{FF2B5EF4-FFF2-40B4-BE49-F238E27FC236}">
                  <a16:creationId xmlns:a16="http://schemas.microsoft.com/office/drawing/2014/main" xmlns="" id="{00000000-0008-0000-0100-000007D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 editAs="oneCell">
    <xdr:from>
      <xdr:col>0</xdr:col>
      <xdr:colOff>0</xdr:colOff>
      <xdr:row>0</xdr:row>
      <xdr:rowOff>0</xdr:rowOff>
    </xdr:from>
    <xdr:to>
      <xdr:col>9</xdr:col>
      <xdr:colOff>0</xdr:colOff>
      <xdr:row>0</xdr:row>
      <xdr:rowOff>1107281</xdr:rowOff>
    </xdr:to>
    <xdr:pic>
      <xdr:nvPicPr>
        <xdr:cNvPr id="8" name="Imagem 7">
          <a:extLst>
            <a:ext uri="{FF2B5EF4-FFF2-40B4-BE49-F238E27FC236}">
              <a16:creationId xmlns:a16="http://schemas.microsoft.com/office/drawing/2014/main" xmlns="" id="{00000000-0008-0000-0100-000008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alphaModFix/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harpenSoften amount="10000"/>
                  </a14:imgEffect>
                  <a14:imgEffect>
                    <a14:brightnessContrast bright="10000" contrast="1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t="27061" b="13403"/>
        <a:stretch/>
      </xdr:blipFill>
      <xdr:spPr bwMode="auto">
        <a:xfrm>
          <a:off x="0" y="0"/>
          <a:ext cx="13716000" cy="1107281"/>
        </a:xfrm>
        <a:prstGeom prst="rect">
          <a:avLst/>
        </a:prstGeom>
        <a:noFill/>
        <a:ln>
          <a:noFill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12</xdr:row>
          <xdr:rowOff>561975</xdr:rowOff>
        </xdr:from>
        <xdr:to>
          <xdr:col>8</xdr:col>
          <xdr:colOff>1381125</xdr:colOff>
          <xdr:row>14</xdr:row>
          <xdr:rowOff>1400175</xdr:rowOff>
        </xdr:to>
        <xdr:sp macro="" textlink="">
          <xdr:nvSpPr>
            <xdr:cNvPr id="53260" name="Object 12" hidden="1">
              <a:extLst>
                <a:ext uri="{63B3BB69-23CF-44E3-9099-C40C66FF867C}">
                  <a14:compatExt spid="_x0000_s53260"/>
                </a:ext>
                <a:ext uri="{FF2B5EF4-FFF2-40B4-BE49-F238E27FC236}">
                  <a16:creationId xmlns:a16="http://schemas.microsoft.com/office/drawing/2014/main" xmlns="" id="{00000000-0008-0000-0100-00000CD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114300</xdr:rowOff>
    </xdr:from>
    <xdr:to>
      <xdr:col>5</xdr:col>
      <xdr:colOff>857251</xdr:colOff>
      <xdr:row>0</xdr:row>
      <xdr:rowOff>1295400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xmlns="" id="{00000000-0008-0000-0700-000006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alphaModFix/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harpenSoften amount="10000"/>
                  </a14:imgEffect>
                  <a14:imgEffect>
                    <a14:brightnessContrast bright="10000" contrast="1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t="27835" b="9278"/>
        <a:stretch/>
      </xdr:blipFill>
      <xdr:spPr bwMode="auto">
        <a:xfrm>
          <a:off x="1" y="114300"/>
          <a:ext cx="19145250" cy="11811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439555</xdr:colOff>
      <xdr:row>0</xdr:row>
      <xdr:rowOff>904874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xmlns="" id="{00000000-0008-0000-0700-000006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alphaModFix/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harpenSoften amount="10000"/>
                  </a14:imgEffect>
                  <a14:imgEffect>
                    <a14:brightnessContrast bright="10000" contrast="1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t="27835" b="9278"/>
        <a:stretch/>
      </xdr:blipFill>
      <xdr:spPr bwMode="auto">
        <a:xfrm>
          <a:off x="0" y="0"/>
          <a:ext cx="15822430" cy="904874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439555</xdr:colOff>
      <xdr:row>0</xdr:row>
      <xdr:rowOff>1200150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xmlns="" id="{00000000-0008-0000-0700-000006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alphaModFix/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harpenSoften amount="10000"/>
                  </a14:imgEffect>
                  <a14:imgEffect>
                    <a14:brightnessContrast bright="10000" contrast="1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t="27835" b="9278"/>
        <a:stretch/>
      </xdr:blipFill>
      <xdr:spPr bwMode="auto">
        <a:xfrm>
          <a:off x="0" y="0"/>
          <a:ext cx="21927955" cy="12001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1646055</xdr:colOff>
      <xdr:row>0</xdr:row>
      <xdr:rowOff>1174750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xmlns="" id="{00000000-0008-0000-0700-000006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alphaModFix/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harpenSoften amount="10000"/>
                  </a14:imgEffect>
                  <a14:imgEffect>
                    <a14:brightnessContrast bright="10000" contrast="1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t="27835" b="9278"/>
        <a:stretch/>
      </xdr:blipFill>
      <xdr:spPr bwMode="auto">
        <a:xfrm>
          <a:off x="0" y="0"/>
          <a:ext cx="16600305" cy="11747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439555</xdr:colOff>
      <xdr:row>0</xdr:row>
      <xdr:rowOff>892968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xmlns="" id="{00000000-0008-0000-0700-000006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alphaModFix/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harpenSoften amount="10000"/>
                  </a14:imgEffect>
                  <a14:imgEffect>
                    <a14:brightnessContrast bright="10000" contrast="1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t="27835" b="9278"/>
        <a:stretch/>
      </xdr:blipFill>
      <xdr:spPr bwMode="auto">
        <a:xfrm>
          <a:off x="0" y="0"/>
          <a:ext cx="15239024" cy="89296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16.0.103\fs-caubr\Users\patriciagomo\Desktop\Tabelas%20Diretrizes%20-%20Reprog%20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ASSESSORIA%20DE%20PLANEJAMENTO%20E%20GESTAO%20DA%20ESTRATEGIA/2021/Reprograma&#231;&#227;o%202021/CAU%20UF/CAU-RO/FINAL/Reprograma&#231;&#227;o%20Ordin&#225;ria%202021_FINAL_CAU_RO%20-%20FINAL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16.0.103\fs-caubr\ASSESSORIA%20DE%20PLANEJAMENTO%20E%20GESTAO%20DA%20ESTRATEGIA\2021\Reprograma&#231;&#227;o%202021\CAU%20UF\CAU-RO\FINAL\Reprograma&#231;&#227;o%20Ordin&#225;ria%202021_FINAL_CAU_RO%20-%20FINA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UADRO 1"/>
      <sheetName val="QUADRO 2"/>
      <sheetName val="QUADRO 3"/>
      <sheetName val="QUADRO 4"/>
      <sheetName val="Simulação de %"/>
      <sheetName val="Estudos - Receita"/>
      <sheetName val="ANEXO I"/>
      <sheetName val="ANEXO II"/>
      <sheetName val="ANEXO III e Anexo IX"/>
      <sheetName val="Estudos - Quant. PF"/>
      <sheetName val="NOVOS EGRESSOS"/>
      <sheetName val="Estudos-Percentuais"/>
      <sheetName val="ANEXO IV"/>
      <sheetName val="ANEXO V"/>
      <sheetName val="Estudos - Quant. PJ"/>
      <sheetName val="ANEXO VI"/>
      <sheetName val="ANEXO VII"/>
      <sheetName val="ANEXO VIII"/>
      <sheetName val="ANEXO X Aporte FA"/>
      <sheetName val="ANEXO X.I Repasse FA"/>
      <sheetName val="ANEXO XI CSC Total"/>
      <sheetName val="ANEXO XI.I CSC RIA"/>
      <sheetName val="ANEXO XI.II CSC Essencial"/>
      <sheetName val="ANEXO XI.III - RIA Enc. dContas"/>
      <sheetName val="ANEXO XII"/>
      <sheetName val="XIII. TAXAS BANCÁRIAS"/>
      <sheetName val="NOVO SISCAF"/>
      <sheetName val="Gráficos e Tabelas"/>
      <sheetName val="Resumo - Ajuste pelos UFs"/>
      <sheetName val="Resumo"/>
      <sheetName val="QUADRO_1"/>
      <sheetName val="QUADRO_2"/>
      <sheetName val="QUADRO_3"/>
      <sheetName val="QUADRO_4"/>
      <sheetName val="Simulação_de_%"/>
      <sheetName val="Estudos_-_Receita"/>
      <sheetName val="ANEXO_I"/>
      <sheetName val="ANEXO_II"/>
      <sheetName val="ANEXO_III_e_Anexo_IX"/>
      <sheetName val="Estudos_-_Quant__PF"/>
      <sheetName val="NOVOS_EGRESSOS"/>
      <sheetName val="ANEXO_IV"/>
      <sheetName val="ANEXO_V"/>
      <sheetName val="Estudos_-_Quant__PJ"/>
      <sheetName val="ANEXO_VI"/>
      <sheetName val="ANEXO_VII"/>
      <sheetName val="ANEXO_VIII"/>
      <sheetName val="ANEXO_X_Aporte_FA"/>
      <sheetName val="ANEXO_X_I_Repasse_FA"/>
      <sheetName val="ANEXO_XI_CSC_Total"/>
      <sheetName val="ANEXO_XI_I_CSC_RIA"/>
      <sheetName val="ANEXO_XI_II_CSC_Essencial"/>
      <sheetName val="ANEXO_XI_III_-_RIA_Enc__dContas"/>
      <sheetName val="ANEXO_XII"/>
      <sheetName val="XIII__TAXAS_BANCÁRIAS"/>
      <sheetName val="NOVO_SISCAF"/>
      <sheetName val="Gráficos_e_Tabelas"/>
      <sheetName val="Resumo_-_Ajuste_pelos_UFs"/>
      <sheetName val="Resumo.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1">
          <cell r="XFB1">
            <v>0.05</v>
          </cell>
        </row>
        <row r="2">
          <cell r="XFB2">
            <v>0.1</v>
          </cell>
        </row>
        <row r="3">
          <cell r="XFB3">
            <v>0.15</v>
          </cell>
        </row>
        <row r="4">
          <cell r="XFB4">
            <v>0.2</v>
          </cell>
        </row>
        <row r="5">
          <cell r="XFB5">
            <v>0.25</v>
          </cell>
        </row>
        <row r="6">
          <cell r="XFB6">
            <v>0.3</v>
          </cell>
        </row>
        <row r="7">
          <cell r="XFB7">
            <v>0.35</v>
          </cell>
        </row>
        <row r="8">
          <cell r="XFB8">
            <v>0.4</v>
          </cell>
        </row>
        <row r="9">
          <cell r="XFB9">
            <v>0.45</v>
          </cell>
        </row>
        <row r="10">
          <cell r="XFB10">
            <v>0.5</v>
          </cell>
        </row>
        <row r="11">
          <cell r="XFB11">
            <v>0.55000000000000004</v>
          </cell>
        </row>
        <row r="12">
          <cell r="XFB12">
            <v>0.6</v>
          </cell>
        </row>
        <row r="13">
          <cell r="XFB13">
            <v>0.65</v>
          </cell>
        </row>
        <row r="14">
          <cell r="XFB14">
            <v>0.7</v>
          </cell>
        </row>
        <row r="15">
          <cell r="XFB15">
            <v>0.75</v>
          </cell>
        </row>
        <row r="16">
          <cell r="XFB16">
            <v>0.8</v>
          </cell>
        </row>
        <row r="17">
          <cell r="XFB17">
            <v>0.85</v>
          </cell>
        </row>
        <row r="18">
          <cell r="XFB18">
            <v>0.9</v>
          </cell>
        </row>
        <row r="19">
          <cell r="XFB19">
            <v>0.95</v>
          </cell>
        </row>
        <row r="20">
          <cell r="XFB20">
            <v>1</v>
          </cell>
        </row>
      </sheetData>
      <sheetData sheetId="6">
        <row r="5">
          <cell r="C5">
            <v>586</v>
          </cell>
        </row>
      </sheetData>
      <sheetData sheetId="7" refreshError="1"/>
      <sheetData sheetId="8">
        <row r="6">
          <cell r="AX6">
            <v>67439.888000000006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2">
          <cell r="J2" t="str">
            <v>PJ até 2 anos com sócio AU formado até 2 anos</v>
          </cell>
          <cell r="L2" t="str">
            <v>Relatório 14</v>
          </cell>
        </row>
        <row r="4">
          <cell r="L4" t="str">
            <v>Situação de Registro Ativo</v>
          </cell>
          <cell r="M4" t="str">
            <v>Inativos</v>
          </cell>
          <cell r="N4" t="str">
            <v>Pagantes</v>
          </cell>
          <cell r="O4" t="str">
            <v>0/1</v>
          </cell>
        </row>
        <row r="5">
          <cell r="N5">
            <v>32</v>
          </cell>
          <cell r="O5">
            <v>7</v>
          </cell>
        </row>
        <row r="6">
          <cell r="N6">
            <v>63</v>
          </cell>
          <cell r="O6">
            <v>12</v>
          </cell>
        </row>
        <row r="7">
          <cell r="N7">
            <v>37</v>
          </cell>
          <cell r="O7">
            <v>10</v>
          </cell>
        </row>
        <row r="8">
          <cell r="N8">
            <v>89</v>
          </cell>
          <cell r="O8">
            <v>12</v>
          </cell>
        </row>
        <row r="9">
          <cell r="N9">
            <v>56</v>
          </cell>
          <cell r="O9">
            <v>13</v>
          </cell>
        </row>
        <row r="10">
          <cell r="N10">
            <v>14</v>
          </cell>
          <cell r="O10">
            <v>0</v>
          </cell>
        </row>
        <row r="11">
          <cell r="N11">
            <v>41</v>
          </cell>
          <cell r="O11">
            <v>5</v>
          </cell>
        </row>
        <row r="12">
          <cell r="N12">
            <v>332</v>
          </cell>
          <cell r="O12">
            <v>59</v>
          </cell>
        </row>
        <row r="13">
          <cell r="N13">
            <v>41</v>
          </cell>
          <cell r="O13">
            <v>5</v>
          </cell>
        </row>
        <row r="14">
          <cell r="N14">
            <v>283</v>
          </cell>
          <cell r="O14">
            <v>28</v>
          </cell>
        </row>
        <row r="15">
          <cell r="N15">
            <v>139</v>
          </cell>
          <cell r="O15">
            <v>7</v>
          </cell>
        </row>
        <row r="16">
          <cell r="N16">
            <v>49</v>
          </cell>
          <cell r="O16">
            <v>5</v>
          </cell>
        </row>
        <row r="17">
          <cell r="N17">
            <v>87</v>
          </cell>
          <cell r="O17">
            <v>11</v>
          </cell>
        </row>
        <row r="18">
          <cell r="N18">
            <v>205</v>
          </cell>
          <cell r="O18">
            <v>19</v>
          </cell>
        </row>
        <row r="19">
          <cell r="N19">
            <v>70</v>
          </cell>
          <cell r="O19">
            <v>13</v>
          </cell>
        </row>
        <row r="20">
          <cell r="N20">
            <v>72</v>
          </cell>
          <cell r="O20">
            <v>6</v>
          </cell>
        </row>
        <row r="21">
          <cell r="N21">
            <v>57</v>
          </cell>
          <cell r="O21">
            <v>6</v>
          </cell>
        </row>
        <row r="22">
          <cell r="N22">
            <v>1003</v>
          </cell>
          <cell r="O22">
            <v>100</v>
          </cell>
        </row>
        <row r="23">
          <cell r="N23">
            <v>222</v>
          </cell>
          <cell r="O23">
            <v>27</v>
          </cell>
        </row>
        <row r="24">
          <cell r="N24">
            <v>212</v>
          </cell>
          <cell r="O24">
            <v>47</v>
          </cell>
        </row>
        <row r="25">
          <cell r="N25">
            <v>182</v>
          </cell>
          <cell r="O25">
            <v>26</v>
          </cell>
        </row>
        <row r="26">
          <cell r="N26">
            <v>172</v>
          </cell>
          <cell r="O26">
            <v>22</v>
          </cell>
        </row>
        <row r="27">
          <cell r="N27">
            <v>788</v>
          </cell>
          <cell r="O27">
            <v>122</v>
          </cell>
        </row>
        <row r="28">
          <cell r="N28">
            <v>225</v>
          </cell>
          <cell r="O28">
            <v>13</v>
          </cell>
        </row>
        <row r="29">
          <cell r="N29">
            <v>738</v>
          </cell>
          <cell r="O29">
            <v>69</v>
          </cell>
        </row>
        <row r="30">
          <cell r="N30">
            <v>1078</v>
          </cell>
          <cell r="O30">
            <v>82</v>
          </cell>
        </row>
        <row r="31">
          <cell r="N31">
            <v>3458</v>
          </cell>
          <cell r="O31">
            <v>154</v>
          </cell>
        </row>
        <row r="32">
          <cell r="N32">
            <v>5499</v>
          </cell>
          <cell r="O32">
            <v>318</v>
          </cell>
        </row>
        <row r="33">
          <cell r="N33">
            <v>1058</v>
          </cell>
          <cell r="O33">
            <v>125</v>
          </cell>
        </row>
        <row r="34">
          <cell r="N34">
            <v>949</v>
          </cell>
          <cell r="O34">
            <v>87</v>
          </cell>
        </row>
        <row r="35">
          <cell r="N35">
            <v>649</v>
          </cell>
          <cell r="O35">
            <v>70</v>
          </cell>
        </row>
        <row r="36">
          <cell r="N36">
            <v>2656</v>
          </cell>
          <cell r="O36">
            <v>282</v>
          </cell>
        </row>
        <row r="37">
          <cell r="N37">
            <v>10278</v>
          </cell>
          <cell r="O37">
            <v>881</v>
          </cell>
        </row>
      </sheetData>
      <sheetData sheetId="15" refreshError="1"/>
      <sheetData sheetId="16" refreshError="1"/>
      <sheetData sheetId="17" refreshError="1"/>
      <sheetData sheetId="18">
        <row r="3">
          <cell r="A3" t="str">
            <v>SP</v>
          </cell>
        </row>
      </sheetData>
      <sheetData sheetId="19">
        <row r="30">
          <cell r="A30" t="str">
            <v>RR</v>
          </cell>
        </row>
      </sheetData>
      <sheetData sheetId="20">
        <row r="3">
          <cell r="D3">
            <v>2726.8547648527197</v>
          </cell>
        </row>
      </sheetData>
      <sheetData sheetId="21" refreshError="1"/>
      <sheetData sheetId="22" refreshError="1"/>
      <sheetData sheetId="23">
        <row r="2">
          <cell r="A2" t="str">
            <v>AC</v>
          </cell>
        </row>
      </sheetData>
      <sheetData sheetId="24">
        <row r="10">
          <cell r="A10" t="str">
            <v>RR</v>
          </cell>
        </row>
      </sheetData>
      <sheetData sheetId="25">
        <row r="3">
          <cell r="A3" t="str">
            <v>AC</v>
          </cell>
        </row>
      </sheetData>
      <sheetData sheetId="26" refreshError="1"/>
      <sheetData sheetId="27" refreshError="1"/>
      <sheetData sheetId="28" refreshError="1"/>
      <sheetData sheetId="29" refreshError="1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>
        <row r="2">
          <cell r="J2" t="str">
            <v>PJ até 2 anos com sócio AU formado até 2 anos</v>
          </cell>
        </row>
      </sheetData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 (2)"/>
      <sheetName val="Orientações Iniciais"/>
      <sheetName val="Resumo (3)"/>
      <sheetName val="Mapa Estratégico e ODS "/>
      <sheetName val="Indicadores e Metas"/>
      <sheetName val="Demonstrativo de Empenhos e Pag"/>
      <sheetName val="Quadro Geral"/>
      <sheetName val="Comparativo da Receita"/>
      <sheetName val="Anexo 1. Fontes e Aplicações"/>
      <sheetName val="Anexo 2. Limites Estratégicos"/>
      <sheetName val="Anexo 3. Elemento de Despesas"/>
      <sheetName val="Anexo 4.Quadro Descritivo."/>
      <sheetName val="Resumo"/>
      <sheetName val="AÇÕES ESTRATÉGICAS - DESCRIÇÃ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9">
          <cell r="G9">
            <v>149927.13</v>
          </cell>
        </row>
        <row r="10">
          <cell r="G10">
            <v>15600</v>
          </cell>
        </row>
        <row r="11">
          <cell r="G11">
            <v>4276.8</v>
          </cell>
        </row>
        <row r="12">
          <cell r="G12">
            <v>17976.03</v>
          </cell>
        </row>
        <row r="13">
          <cell r="G13">
            <v>13857.02</v>
          </cell>
        </row>
        <row r="14">
          <cell r="G14">
            <v>36952.050000000003</v>
          </cell>
        </row>
        <row r="15">
          <cell r="G15">
            <v>14780.82</v>
          </cell>
        </row>
        <row r="16">
          <cell r="G16">
            <v>1847.6</v>
          </cell>
        </row>
        <row r="17">
          <cell r="G17">
            <v>3409.68</v>
          </cell>
        </row>
        <row r="18">
          <cell r="G18">
            <v>18676.8</v>
          </cell>
        </row>
        <row r="19">
          <cell r="F19">
            <v>20000</v>
          </cell>
        </row>
        <row r="21">
          <cell r="F21">
            <v>199151.56999999998</v>
          </cell>
        </row>
        <row r="39">
          <cell r="F39">
            <v>985.73</v>
          </cell>
        </row>
        <row r="51">
          <cell r="F51">
            <v>13336.77</v>
          </cell>
          <cell r="G51">
            <v>27972.17</v>
          </cell>
        </row>
        <row r="63">
          <cell r="F63">
            <v>18000</v>
          </cell>
        </row>
        <row r="74">
          <cell r="G74">
            <v>5000</v>
          </cell>
        </row>
        <row r="75">
          <cell r="G75">
            <v>5200</v>
          </cell>
        </row>
        <row r="76">
          <cell r="G76">
            <v>8440</v>
          </cell>
        </row>
        <row r="77">
          <cell r="G77">
            <v>20300</v>
          </cell>
        </row>
        <row r="78">
          <cell r="G78">
            <v>14700</v>
          </cell>
        </row>
        <row r="79">
          <cell r="F79">
            <v>53640</v>
          </cell>
        </row>
        <row r="97">
          <cell r="F97">
            <v>74377.23</v>
          </cell>
          <cell r="G97">
            <v>90219.520000000004</v>
          </cell>
        </row>
        <row r="108">
          <cell r="G108">
            <v>26973.599999999999</v>
          </cell>
        </row>
        <row r="109">
          <cell r="G109">
            <v>169048.07</v>
          </cell>
        </row>
        <row r="110">
          <cell r="G110">
            <v>23400</v>
          </cell>
        </row>
        <row r="111">
          <cell r="G111">
            <v>8553.6</v>
          </cell>
        </row>
        <row r="112">
          <cell r="G112">
            <v>20740.669999999998</v>
          </cell>
        </row>
        <row r="113">
          <cell r="G113">
            <v>16118.01</v>
          </cell>
        </row>
        <row r="114">
          <cell r="G114">
            <v>42981.350000000006</v>
          </cell>
        </row>
        <row r="115">
          <cell r="G115">
            <v>17192.54</v>
          </cell>
        </row>
        <row r="116">
          <cell r="G116">
            <v>2149.0700000000002</v>
          </cell>
        </row>
        <row r="117">
          <cell r="G117">
            <v>1704.63</v>
          </cell>
        </row>
        <row r="118">
          <cell r="G118">
            <v>9338.4</v>
          </cell>
        </row>
        <row r="119">
          <cell r="G119">
            <v>2600</v>
          </cell>
        </row>
        <row r="120">
          <cell r="G120">
            <v>5000</v>
          </cell>
        </row>
        <row r="121">
          <cell r="G121">
            <v>21900</v>
          </cell>
        </row>
        <row r="122">
          <cell r="G122">
            <v>30000</v>
          </cell>
        </row>
        <row r="123">
          <cell r="G123">
            <v>5400</v>
          </cell>
        </row>
        <row r="124">
          <cell r="G124">
            <v>27783</v>
          </cell>
        </row>
        <row r="125">
          <cell r="G125">
            <v>24000</v>
          </cell>
        </row>
        <row r="126">
          <cell r="F126">
            <v>7500</v>
          </cell>
        </row>
        <row r="127">
          <cell r="G127">
            <v>5700</v>
          </cell>
        </row>
        <row r="128">
          <cell r="G128">
            <v>2200</v>
          </cell>
        </row>
        <row r="129">
          <cell r="G129">
            <v>1400</v>
          </cell>
        </row>
        <row r="130">
          <cell r="G130">
            <v>9600</v>
          </cell>
        </row>
        <row r="131">
          <cell r="G131">
            <v>5500</v>
          </cell>
        </row>
        <row r="132">
          <cell r="G132">
            <v>6000</v>
          </cell>
        </row>
        <row r="133">
          <cell r="G133">
            <v>51331.839999999997</v>
          </cell>
        </row>
        <row r="134">
          <cell r="G134">
            <v>8500</v>
          </cell>
        </row>
        <row r="135">
          <cell r="G135">
            <v>13000</v>
          </cell>
        </row>
        <row r="136">
          <cell r="G136">
            <v>22000</v>
          </cell>
        </row>
        <row r="137">
          <cell r="F137">
            <v>20341.05</v>
          </cell>
        </row>
        <row r="138">
          <cell r="F138">
            <v>18000</v>
          </cell>
        </row>
        <row r="139">
          <cell r="G139">
            <v>18260.53</v>
          </cell>
        </row>
        <row r="140">
          <cell r="G140">
            <v>6000</v>
          </cell>
        </row>
        <row r="154">
          <cell r="F154">
            <v>38000</v>
          </cell>
        </row>
        <row r="165">
          <cell r="F165">
            <v>5750</v>
          </cell>
        </row>
        <row r="166">
          <cell r="F166">
            <v>3250</v>
          </cell>
        </row>
        <row r="167">
          <cell r="F167">
            <v>13500</v>
          </cell>
        </row>
        <row r="168">
          <cell r="F168">
            <v>22500</v>
          </cell>
        </row>
        <row r="179">
          <cell r="F179">
            <v>2275</v>
          </cell>
        </row>
        <row r="180">
          <cell r="F180">
            <v>3000</v>
          </cell>
        </row>
        <row r="181">
          <cell r="F181">
            <v>5275</v>
          </cell>
        </row>
        <row r="193">
          <cell r="F193">
            <v>5500</v>
          </cell>
        </row>
        <row r="194">
          <cell r="F194">
            <v>5000</v>
          </cell>
        </row>
        <row r="195">
          <cell r="F195">
            <v>10500</v>
          </cell>
        </row>
        <row r="207">
          <cell r="F207">
            <v>4000</v>
          </cell>
          <cell r="G207">
            <v>4000</v>
          </cell>
        </row>
        <row r="221">
          <cell r="F221">
            <v>25014.27</v>
          </cell>
          <cell r="G221">
            <v>25014.27</v>
          </cell>
        </row>
        <row r="257">
          <cell r="F257">
            <v>165266.1</v>
          </cell>
          <cell r="G257">
            <v>180000</v>
          </cell>
        </row>
      </sheetData>
      <sheetData sheetId="12"/>
      <sheetData sheetId="1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 (2)"/>
      <sheetName val="Orientações Iniciais"/>
      <sheetName val="Resumo (3)"/>
      <sheetName val="Mapa Estratégico e ODS "/>
      <sheetName val="Indicadores e Metas"/>
      <sheetName val="Demonstrativo de Empenhos e Pag"/>
      <sheetName val="Quadro Geral"/>
      <sheetName val="Comparativo da Receita"/>
      <sheetName val="Anexo 1. Fontes e Aplicações"/>
      <sheetName val="Anexo 2. Limites Estratégicos"/>
      <sheetName val="Anexo 3. Elemento de Despesas"/>
      <sheetName val="Anexo 4.Quadro Descritivo."/>
      <sheetName val="Resumo"/>
      <sheetName val="AÇÕES ESTRATÉGICAS - DESCRIÇÃ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7" Type="http://schemas.openxmlformats.org/officeDocument/2006/relationships/image" Target="../media/image4.emf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6" Type="http://schemas.openxmlformats.org/officeDocument/2006/relationships/package" Target="../embeddings/Slide_do_Microsoft_PowerPoint2.sldx"/><Relationship Id="rId5" Type="http://schemas.openxmlformats.org/officeDocument/2006/relationships/image" Target="../media/image3.emf"/><Relationship Id="rId4" Type="http://schemas.openxmlformats.org/officeDocument/2006/relationships/package" Target="../embeddings/Slide_do_Microsoft_PowerPoint1.sldx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1">
    <pageSetUpPr fitToPage="1"/>
  </sheetPr>
  <dimension ref="A1:L30"/>
  <sheetViews>
    <sheetView showGridLines="0" zoomScale="55" zoomScaleNormal="55" zoomScaleSheetLayoutView="64" workbookViewId="0">
      <selection activeCell="F19" sqref="F19"/>
    </sheetView>
  </sheetViews>
  <sheetFormatPr defaultColWidth="21.85546875" defaultRowHeight="23.25" zeroHeight="1" x14ac:dyDescent="0.35"/>
  <cols>
    <col min="1" max="1" width="90.140625" style="8" customWidth="1"/>
    <col min="2" max="2" width="21.85546875" style="8" customWidth="1"/>
    <col min="3" max="3" width="100.5703125" style="8" customWidth="1"/>
    <col min="4" max="16384" width="21.85546875" style="1"/>
  </cols>
  <sheetData>
    <row r="1" spans="1:12" ht="84" customHeight="1" x14ac:dyDescent="0.35"/>
    <row r="2" spans="1:12" ht="35.1" customHeight="1" x14ac:dyDescent="0.35">
      <c r="A2" s="231" t="s">
        <v>60</v>
      </c>
      <c r="B2" s="231"/>
      <c r="C2" s="231"/>
    </row>
    <row r="3" spans="1:12" ht="35.1" customHeight="1" x14ac:dyDescent="0.35">
      <c r="A3" s="232" t="s">
        <v>65</v>
      </c>
      <c r="B3" s="232"/>
      <c r="C3" s="232"/>
      <c r="L3" s="6"/>
    </row>
    <row r="4" spans="1:12" ht="35.1" customHeight="1" x14ac:dyDescent="0.35">
      <c r="A4" s="210"/>
      <c r="B4" s="210"/>
      <c r="C4" s="210"/>
      <c r="L4" s="7"/>
    </row>
    <row r="5" spans="1:12" s="8" customFormat="1" ht="35.1" customHeight="1" x14ac:dyDescent="0.25">
      <c r="A5" s="49" t="s">
        <v>22</v>
      </c>
      <c r="B5" s="233" t="s">
        <v>61</v>
      </c>
      <c r="C5" s="233"/>
    </row>
    <row r="6" spans="1:12" s="8" customFormat="1" ht="34.5" customHeight="1" x14ac:dyDescent="0.25">
      <c r="A6" s="49" t="s">
        <v>23</v>
      </c>
      <c r="B6" s="233" t="s">
        <v>62</v>
      </c>
      <c r="C6" s="233"/>
      <c r="D6" s="9"/>
    </row>
    <row r="7" spans="1:12" s="8" customFormat="1" ht="34.5" customHeight="1" x14ac:dyDescent="0.25">
      <c r="A7" s="49" t="s">
        <v>44</v>
      </c>
      <c r="B7" s="234" t="s">
        <v>370</v>
      </c>
      <c r="C7" s="234"/>
      <c r="D7" s="9"/>
    </row>
    <row r="8" spans="1:12" s="8" customFormat="1" ht="34.5" customHeight="1" x14ac:dyDescent="0.25">
      <c r="A8" s="49" t="s">
        <v>24</v>
      </c>
      <c r="B8" s="223">
        <v>44439</v>
      </c>
      <c r="C8" s="224"/>
    </row>
    <row r="9" spans="1:12" ht="35.1" customHeight="1" x14ac:dyDescent="0.35"/>
    <row r="10" spans="1:12" s="8" customFormat="1" ht="45" customHeight="1" x14ac:dyDescent="0.25">
      <c r="A10" s="225" t="s">
        <v>25</v>
      </c>
      <c r="B10" s="226"/>
      <c r="C10" s="227"/>
    </row>
    <row r="11" spans="1:12" ht="35.1" customHeight="1" x14ac:dyDescent="0.35"/>
    <row r="12" spans="1:12" s="8" customFormat="1" ht="45" customHeight="1" x14ac:dyDescent="0.25">
      <c r="A12" s="28" t="s">
        <v>1</v>
      </c>
      <c r="B12" s="29" t="s">
        <v>26</v>
      </c>
      <c r="C12" s="28" t="s">
        <v>27</v>
      </c>
    </row>
    <row r="13" spans="1:12" ht="81.95" customHeight="1" x14ac:dyDescent="0.35">
      <c r="A13" s="211" t="s">
        <v>28</v>
      </c>
      <c r="B13" s="10" t="s">
        <v>29</v>
      </c>
      <c r="C13" s="212" t="s">
        <v>372</v>
      </c>
    </row>
    <row r="14" spans="1:12" s="12" customFormat="1" ht="81.95" customHeight="1" x14ac:dyDescent="0.35">
      <c r="A14" s="211" t="s">
        <v>40</v>
      </c>
      <c r="B14" s="10" t="s">
        <v>29</v>
      </c>
      <c r="C14" s="212" t="s">
        <v>372</v>
      </c>
    </row>
    <row r="15" spans="1:12" s="8" customFormat="1" ht="81.95" customHeight="1" x14ac:dyDescent="0.25">
      <c r="A15" s="212" t="s">
        <v>66</v>
      </c>
      <c r="B15" s="10" t="s">
        <v>29</v>
      </c>
      <c r="C15" s="212" t="s">
        <v>372</v>
      </c>
    </row>
    <row r="16" spans="1:12" ht="106.5" customHeight="1" x14ac:dyDescent="0.35">
      <c r="A16" s="212" t="s">
        <v>67</v>
      </c>
      <c r="B16" s="10" t="s">
        <v>374</v>
      </c>
      <c r="C16" s="212" t="s">
        <v>373</v>
      </c>
    </row>
    <row r="17" spans="1:6" ht="81.95" customHeight="1" x14ac:dyDescent="0.35">
      <c r="A17" s="11" t="s">
        <v>48</v>
      </c>
      <c r="B17" s="10" t="s">
        <v>29</v>
      </c>
      <c r="C17" s="212" t="s">
        <v>372</v>
      </c>
    </row>
    <row r="18" spans="1:6" ht="81.95" customHeight="1" x14ac:dyDescent="0.35">
      <c r="A18" s="11" t="s">
        <v>43</v>
      </c>
      <c r="B18" s="10" t="s">
        <v>29</v>
      </c>
      <c r="C18" s="212" t="s">
        <v>372</v>
      </c>
    </row>
    <row r="19" spans="1:6" ht="81.95" customHeight="1" x14ac:dyDescent="0.35">
      <c r="A19" s="11" t="s">
        <v>47</v>
      </c>
      <c r="B19" s="10" t="s">
        <v>375</v>
      </c>
      <c r="C19" s="212" t="s">
        <v>96</v>
      </c>
    </row>
    <row r="20" spans="1:6" ht="81.95" customHeight="1" x14ac:dyDescent="0.35">
      <c r="A20" s="11" t="s">
        <v>49</v>
      </c>
      <c r="B20" s="10" t="s">
        <v>29</v>
      </c>
      <c r="C20" s="212" t="s">
        <v>376</v>
      </c>
      <c r="D20" s="2"/>
      <c r="E20" s="2"/>
      <c r="F20" s="2"/>
    </row>
    <row r="21" spans="1:6" ht="81.95" customHeight="1" x14ac:dyDescent="0.35">
      <c r="A21" s="212" t="s">
        <v>50</v>
      </c>
      <c r="B21" s="10" t="s">
        <v>29</v>
      </c>
      <c r="C21" s="212" t="s">
        <v>377</v>
      </c>
      <c r="D21" s="2"/>
      <c r="E21" s="2"/>
      <c r="F21" s="2"/>
    </row>
    <row r="22" spans="1:6" ht="33.75" customHeight="1" x14ac:dyDescent="0.35"/>
    <row r="23" spans="1:6" ht="45" customHeight="1" x14ac:dyDescent="0.35">
      <c r="A23" s="225" t="s">
        <v>30</v>
      </c>
      <c r="B23" s="226"/>
      <c r="C23" s="227"/>
    </row>
    <row r="24" spans="1:6" ht="33.75" customHeight="1" x14ac:dyDescent="0.35">
      <c r="A24" s="13" t="s">
        <v>51</v>
      </c>
      <c r="B24" s="14"/>
      <c r="C24" s="15"/>
    </row>
    <row r="25" spans="1:6" ht="33.75" customHeight="1" x14ac:dyDescent="0.35">
      <c r="A25" s="16" t="s">
        <v>52</v>
      </c>
      <c r="B25" s="17"/>
      <c r="C25" s="18"/>
    </row>
    <row r="26" spans="1:6" ht="33.75" customHeight="1" x14ac:dyDescent="0.35">
      <c r="A26" s="228" t="s">
        <v>53</v>
      </c>
      <c r="B26" s="229"/>
      <c r="C26" s="230"/>
    </row>
    <row r="27" spans="1:6" ht="33.75" customHeight="1" x14ac:dyDescent="0.35">
      <c r="A27" s="16" t="s">
        <v>54</v>
      </c>
      <c r="B27" s="19"/>
      <c r="C27" s="20"/>
    </row>
    <row r="28" spans="1:6" ht="33.75" customHeight="1" x14ac:dyDescent="0.35">
      <c r="A28" s="46" t="s">
        <v>56</v>
      </c>
      <c r="B28" s="19"/>
      <c r="C28" s="20"/>
    </row>
    <row r="29" spans="1:6" ht="33.75" customHeight="1" x14ac:dyDescent="0.35">
      <c r="A29" s="16" t="s">
        <v>55</v>
      </c>
      <c r="B29" s="21"/>
      <c r="C29" s="22"/>
    </row>
    <row r="30" spans="1:6" ht="33.75" customHeight="1" x14ac:dyDescent="0.35">
      <c r="A30" s="47" t="s">
        <v>64</v>
      </c>
      <c r="B30" s="24"/>
      <c r="C30" s="25"/>
    </row>
  </sheetData>
  <mergeCells count="9">
    <mergeCell ref="B8:C8"/>
    <mergeCell ref="A10:C10"/>
    <mergeCell ref="A26:C26"/>
    <mergeCell ref="A23:C23"/>
    <mergeCell ref="A2:C2"/>
    <mergeCell ref="A3:C3"/>
    <mergeCell ref="B5:C5"/>
    <mergeCell ref="B6:C6"/>
    <mergeCell ref="B7:C7"/>
  </mergeCells>
  <dataValidations disablePrompts="1" count="1">
    <dataValidation type="list" allowBlank="1" showInputMessage="1" showErrorMessage="1" sqref="WVG983037:WVJ983037 IU6:IX6 SQ6:ST6 ACM6:ACP6 AMI6:AML6 AWE6:AWH6 BGA6:BGD6 BPW6:BPZ6 BZS6:BZV6 CJO6:CJR6 CTK6:CTN6 DDG6:DDJ6 DNC6:DNF6 DWY6:DXB6 EGU6:EGX6 EQQ6:EQT6 FAM6:FAP6 FKI6:FKL6 FUE6:FUH6 GEA6:GED6 GNW6:GNZ6 GXS6:GXV6 HHO6:HHR6 HRK6:HRN6 IBG6:IBJ6 ILC6:ILF6 IUY6:IVB6 JEU6:JEX6 JOQ6:JOT6 JYM6:JYP6 KII6:KIL6 KSE6:KSH6 LCA6:LCD6 LLW6:LLZ6 LVS6:LVV6 MFO6:MFR6 MPK6:MPN6 MZG6:MZJ6 NJC6:NJF6 NSY6:NTB6 OCU6:OCX6 OMQ6:OMT6 OWM6:OWP6 PGI6:PGL6 PQE6:PQH6 QAA6:QAD6 QJW6:QJZ6 QTS6:QTV6 RDO6:RDR6 RNK6:RNN6 RXG6:RXJ6 SHC6:SHF6 SQY6:SRB6 TAU6:TAX6 TKQ6:TKT6 TUM6:TUP6 UEI6:UEL6 UOE6:UOH6 UYA6:UYD6 VHW6:VHZ6 VRS6:VRV6 WBO6:WBR6 WLK6:WLN6 WVG6:WVJ6 B65533:C65533 IU65533:IX65533 SQ65533:ST65533 ACM65533:ACP65533 AMI65533:AML65533 AWE65533:AWH65533 BGA65533:BGD65533 BPW65533:BPZ65533 BZS65533:BZV65533 CJO65533:CJR65533 CTK65533:CTN65533 DDG65533:DDJ65533 DNC65533:DNF65533 DWY65533:DXB65533 EGU65533:EGX65533 EQQ65533:EQT65533 FAM65533:FAP65533 FKI65533:FKL65533 FUE65533:FUH65533 GEA65533:GED65533 GNW65533:GNZ65533 GXS65533:GXV65533 HHO65533:HHR65533 HRK65533:HRN65533 IBG65533:IBJ65533 ILC65533:ILF65533 IUY65533:IVB65533 JEU65533:JEX65533 JOQ65533:JOT65533 JYM65533:JYP65533 KII65533:KIL65533 KSE65533:KSH65533 LCA65533:LCD65533 LLW65533:LLZ65533 LVS65533:LVV65533 MFO65533:MFR65533 MPK65533:MPN65533 MZG65533:MZJ65533 NJC65533:NJF65533 NSY65533:NTB65533 OCU65533:OCX65533 OMQ65533:OMT65533 OWM65533:OWP65533 PGI65533:PGL65533 PQE65533:PQH65533 QAA65533:QAD65533 QJW65533:QJZ65533 QTS65533:QTV65533 RDO65533:RDR65533 RNK65533:RNN65533 RXG65533:RXJ65533 SHC65533:SHF65533 SQY65533:SRB65533 TAU65533:TAX65533 TKQ65533:TKT65533 TUM65533:TUP65533 UEI65533:UEL65533 UOE65533:UOH65533 UYA65533:UYD65533 VHW65533:VHZ65533 VRS65533:VRV65533 WBO65533:WBR65533 WLK65533:WLN65533 WVG65533:WVJ65533 B131069:C131069 IU131069:IX131069 SQ131069:ST131069 ACM131069:ACP131069 AMI131069:AML131069 AWE131069:AWH131069 BGA131069:BGD131069 BPW131069:BPZ131069 BZS131069:BZV131069 CJO131069:CJR131069 CTK131069:CTN131069 DDG131069:DDJ131069 DNC131069:DNF131069 DWY131069:DXB131069 EGU131069:EGX131069 EQQ131069:EQT131069 FAM131069:FAP131069 FKI131069:FKL131069 FUE131069:FUH131069 GEA131069:GED131069 GNW131069:GNZ131069 GXS131069:GXV131069 HHO131069:HHR131069 HRK131069:HRN131069 IBG131069:IBJ131069 ILC131069:ILF131069 IUY131069:IVB131069 JEU131069:JEX131069 JOQ131069:JOT131069 JYM131069:JYP131069 KII131069:KIL131069 KSE131069:KSH131069 LCA131069:LCD131069 LLW131069:LLZ131069 LVS131069:LVV131069 MFO131069:MFR131069 MPK131069:MPN131069 MZG131069:MZJ131069 NJC131069:NJF131069 NSY131069:NTB131069 OCU131069:OCX131069 OMQ131069:OMT131069 OWM131069:OWP131069 PGI131069:PGL131069 PQE131069:PQH131069 QAA131069:QAD131069 QJW131069:QJZ131069 QTS131069:QTV131069 RDO131069:RDR131069 RNK131069:RNN131069 RXG131069:RXJ131069 SHC131069:SHF131069 SQY131069:SRB131069 TAU131069:TAX131069 TKQ131069:TKT131069 TUM131069:TUP131069 UEI131069:UEL131069 UOE131069:UOH131069 UYA131069:UYD131069 VHW131069:VHZ131069 VRS131069:VRV131069 WBO131069:WBR131069 WLK131069:WLN131069 WVG131069:WVJ131069 B196605:C196605 IU196605:IX196605 SQ196605:ST196605 ACM196605:ACP196605 AMI196605:AML196605 AWE196605:AWH196605 BGA196605:BGD196605 BPW196605:BPZ196605 BZS196605:BZV196605 CJO196605:CJR196605 CTK196605:CTN196605 DDG196605:DDJ196605 DNC196605:DNF196605 DWY196605:DXB196605 EGU196605:EGX196605 EQQ196605:EQT196605 FAM196605:FAP196605 FKI196605:FKL196605 FUE196605:FUH196605 GEA196605:GED196605 GNW196605:GNZ196605 GXS196605:GXV196605 HHO196605:HHR196605 HRK196605:HRN196605 IBG196605:IBJ196605 ILC196605:ILF196605 IUY196605:IVB196605 JEU196605:JEX196605 JOQ196605:JOT196605 JYM196605:JYP196605 KII196605:KIL196605 KSE196605:KSH196605 LCA196605:LCD196605 LLW196605:LLZ196605 LVS196605:LVV196605 MFO196605:MFR196605 MPK196605:MPN196605 MZG196605:MZJ196605 NJC196605:NJF196605 NSY196605:NTB196605 OCU196605:OCX196605 OMQ196605:OMT196605 OWM196605:OWP196605 PGI196605:PGL196605 PQE196605:PQH196605 QAA196605:QAD196605 QJW196605:QJZ196605 QTS196605:QTV196605 RDO196605:RDR196605 RNK196605:RNN196605 RXG196605:RXJ196605 SHC196605:SHF196605 SQY196605:SRB196605 TAU196605:TAX196605 TKQ196605:TKT196605 TUM196605:TUP196605 UEI196605:UEL196605 UOE196605:UOH196605 UYA196605:UYD196605 VHW196605:VHZ196605 VRS196605:VRV196605 WBO196605:WBR196605 WLK196605:WLN196605 WVG196605:WVJ196605 B262141:C262141 IU262141:IX262141 SQ262141:ST262141 ACM262141:ACP262141 AMI262141:AML262141 AWE262141:AWH262141 BGA262141:BGD262141 BPW262141:BPZ262141 BZS262141:BZV262141 CJO262141:CJR262141 CTK262141:CTN262141 DDG262141:DDJ262141 DNC262141:DNF262141 DWY262141:DXB262141 EGU262141:EGX262141 EQQ262141:EQT262141 FAM262141:FAP262141 FKI262141:FKL262141 FUE262141:FUH262141 GEA262141:GED262141 GNW262141:GNZ262141 GXS262141:GXV262141 HHO262141:HHR262141 HRK262141:HRN262141 IBG262141:IBJ262141 ILC262141:ILF262141 IUY262141:IVB262141 JEU262141:JEX262141 JOQ262141:JOT262141 JYM262141:JYP262141 KII262141:KIL262141 KSE262141:KSH262141 LCA262141:LCD262141 LLW262141:LLZ262141 LVS262141:LVV262141 MFO262141:MFR262141 MPK262141:MPN262141 MZG262141:MZJ262141 NJC262141:NJF262141 NSY262141:NTB262141 OCU262141:OCX262141 OMQ262141:OMT262141 OWM262141:OWP262141 PGI262141:PGL262141 PQE262141:PQH262141 QAA262141:QAD262141 QJW262141:QJZ262141 QTS262141:QTV262141 RDO262141:RDR262141 RNK262141:RNN262141 RXG262141:RXJ262141 SHC262141:SHF262141 SQY262141:SRB262141 TAU262141:TAX262141 TKQ262141:TKT262141 TUM262141:TUP262141 UEI262141:UEL262141 UOE262141:UOH262141 UYA262141:UYD262141 VHW262141:VHZ262141 VRS262141:VRV262141 WBO262141:WBR262141 WLK262141:WLN262141 WVG262141:WVJ262141 B327677:C327677 IU327677:IX327677 SQ327677:ST327677 ACM327677:ACP327677 AMI327677:AML327677 AWE327677:AWH327677 BGA327677:BGD327677 BPW327677:BPZ327677 BZS327677:BZV327677 CJO327677:CJR327677 CTK327677:CTN327677 DDG327677:DDJ327677 DNC327677:DNF327677 DWY327677:DXB327677 EGU327677:EGX327677 EQQ327677:EQT327677 FAM327677:FAP327677 FKI327677:FKL327677 FUE327677:FUH327677 GEA327677:GED327677 GNW327677:GNZ327677 GXS327677:GXV327677 HHO327677:HHR327677 HRK327677:HRN327677 IBG327677:IBJ327677 ILC327677:ILF327677 IUY327677:IVB327677 JEU327677:JEX327677 JOQ327677:JOT327677 JYM327677:JYP327677 KII327677:KIL327677 KSE327677:KSH327677 LCA327677:LCD327677 LLW327677:LLZ327677 LVS327677:LVV327677 MFO327677:MFR327677 MPK327677:MPN327677 MZG327677:MZJ327677 NJC327677:NJF327677 NSY327677:NTB327677 OCU327677:OCX327677 OMQ327677:OMT327677 OWM327677:OWP327677 PGI327677:PGL327677 PQE327677:PQH327677 QAA327677:QAD327677 QJW327677:QJZ327677 QTS327677:QTV327677 RDO327677:RDR327677 RNK327677:RNN327677 RXG327677:RXJ327677 SHC327677:SHF327677 SQY327677:SRB327677 TAU327677:TAX327677 TKQ327677:TKT327677 TUM327677:TUP327677 UEI327677:UEL327677 UOE327677:UOH327677 UYA327677:UYD327677 VHW327677:VHZ327677 VRS327677:VRV327677 WBO327677:WBR327677 WLK327677:WLN327677 WVG327677:WVJ327677 B393213:C393213 IU393213:IX393213 SQ393213:ST393213 ACM393213:ACP393213 AMI393213:AML393213 AWE393213:AWH393213 BGA393213:BGD393213 BPW393213:BPZ393213 BZS393213:BZV393213 CJO393213:CJR393213 CTK393213:CTN393213 DDG393213:DDJ393213 DNC393213:DNF393213 DWY393213:DXB393213 EGU393213:EGX393213 EQQ393213:EQT393213 FAM393213:FAP393213 FKI393213:FKL393213 FUE393213:FUH393213 GEA393213:GED393213 GNW393213:GNZ393213 GXS393213:GXV393213 HHO393213:HHR393213 HRK393213:HRN393213 IBG393213:IBJ393213 ILC393213:ILF393213 IUY393213:IVB393213 JEU393213:JEX393213 JOQ393213:JOT393213 JYM393213:JYP393213 KII393213:KIL393213 KSE393213:KSH393213 LCA393213:LCD393213 LLW393213:LLZ393213 LVS393213:LVV393213 MFO393213:MFR393213 MPK393213:MPN393213 MZG393213:MZJ393213 NJC393213:NJF393213 NSY393213:NTB393213 OCU393213:OCX393213 OMQ393213:OMT393213 OWM393213:OWP393213 PGI393213:PGL393213 PQE393213:PQH393213 QAA393213:QAD393213 QJW393213:QJZ393213 QTS393213:QTV393213 RDO393213:RDR393213 RNK393213:RNN393213 RXG393213:RXJ393213 SHC393213:SHF393213 SQY393213:SRB393213 TAU393213:TAX393213 TKQ393213:TKT393213 TUM393213:TUP393213 UEI393213:UEL393213 UOE393213:UOH393213 UYA393213:UYD393213 VHW393213:VHZ393213 VRS393213:VRV393213 WBO393213:WBR393213 WLK393213:WLN393213 WVG393213:WVJ393213 B458749:C458749 IU458749:IX458749 SQ458749:ST458749 ACM458749:ACP458749 AMI458749:AML458749 AWE458749:AWH458749 BGA458749:BGD458749 BPW458749:BPZ458749 BZS458749:BZV458749 CJO458749:CJR458749 CTK458749:CTN458749 DDG458749:DDJ458749 DNC458749:DNF458749 DWY458749:DXB458749 EGU458749:EGX458749 EQQ458749:EQT458749 FAM458749:FAP458749 FKI458749:FKL458749 FUE458749:FUH458749 GEA458749:GED458749 GNW458749:GNZ458749 GXS458749:GXV458749 HHO458749:HHR458749 HRK458749:HRN458749 IBG458749:IBJ458749 ILC458749:ILF458749 IUY458749:IVB458749 JEU458749:JEX458749 JOQ458749:JOT458749 JYM458749:JYP458749 KII458749:KIL458749 KSE458749:KSH458749 LCA458749:LCD458749 LLW458749:LLZ458749 LVS458749:LVV458749 MFO458749:MFR458749 MPK458749:MPN458749 MZG458749:MZJ458749 NJC458749:NJF458749 NSY458749:NTB458749 OCU458749:OCX458749 OMQ458749:OMT458749 OWM458749:OWP458749 PGI458749:PGL458749 PQE458749:PQH458749 QAA458749:QAD458749 QJW458749:QJZ458749 QTS458749:QTV458749 RDO458749:RDR458749 RNK458749:RNN458749 RXG458749:RXJ458749 SHC458749:SHF458749 SQY458749:SRB458749 TAU458749:TAX458749 TKQ458749:TKT458749 TUM458749:TUP458749 UEI458749:UEL458749 UOE458749:UOH458749 UYA458749:UYD458749 VHW458749:VHZ458749 VRS458749:VRV458749 WBO458749:WBR458749 WLK458749:WLN458749 WVG458749:WVJ458749 B524285:C524285 IU524285:IX524285 SQ524285:ST524285 ACM524285:ACP524285 AMI524285:AML524285 AWE524285:AWH524285 BGA524285:BGD524285 BPW524285:BPZ524285 BZS524285:BZV524285 CJO524285:CJR524285 CTK524285:CTN524285 DDG524285:DDJ524285 DNC524285:DNF524285 DWY524285:DXB524285 EGU524285:EGX524285 EQQ524285:EQT524285 FAM524285:FAP524285 FKI524285:FKL524285 FUE524285:FUH524285 GEA524285:GED524285 GNW524285:GNZ524285 GXS524285:GXV524285 HHO524285:HHR524285 HRK524285:HRN524285 IBG524285:IBJ524285 ILC524285:ILF524285 IUY524285:IVB524285 JEU524285:JEX524285 JOQ524285:JOT524285 JYM524285:JYP524285 KII524285:KIL524285 KSE524285:KSH524285 LCA524285:LCD524285 LLW524285:LLZ524285 LVS524285:LVV524285 MFO524285:MFR524285 MPK524285:MPN524285 MZG524285:MZJ524285 NJC524285:NJF524285 NSY524285:NTB524285 OCU524285:OCX524285 OMQ524285:OMT524285 OWM524285:OWP524285 PGI524285:PGL524285 PQE524285:PQH524285 QAA524285:QAD524285 QJW524285:QJZ524285 QTS524285:QTV524285 RDO524285:RDR524285 RNK524285:RNN524285 RXG524285:RXJ524285 SHC524285:SHF524285 SQY524285:SRB524285 TAU524285:TAX524285 TKQ524285:TKT524285 TUM524285:TUP524285 UEI524285:UEL524285 UOE524285:UOH524285 UYA524285:UYD524285 VHW524285:VHZ524285 VRS524285:VRV524285 WBO524285:WBR524285 WLK524285:WLN524285 WVG524285:WVJ524285 B589821:C589821 IU589821:IX589821 SQ589821:ST589821 ACM589821:ACP589821 AMI589821:AML589821 AWE589821:AWH589821 BGA589821:BGD589821 BPW589821:BPZ589821 BZS589821:BZV589821 CJO589821:CJR589821 CTK589821:CTN589821 DDG589821:DDJ589821 DNC589821:DNF589821 DWY589821:DXB589821 EGU589821:EGX589821 EQQ589821:EQT589821 FAM589821:FAP589821 FKI589821:FKL589821 FUE589821:FUH589821 GEA589821:GED589821 GNW589821:GNZ589821 GXS589821:GXV589821 HHO589821:HHR589821 HRK589821:HRN589821 IBG589821:IBJ589821 ILC589821:ILF589821 IUY589821:IVB589821 JEU589821:JEX589821 JOQ589821:JOT589821 JYM589821:JYP589821 KII589821:KIL589821 KSE589821:KSH589821 LCA589821:LCD589821 LLW589821:LLZ589821 LVS589821:LVV589821 MFO589821:MFR589821 MPK589821:MPN589821 MZG589821:MZJ589821 NJC589821:NJF589821 NSY589821:NTB589821 OCU589821:OCX589821 OMQ589821:OMT589821 OWM589821:OWP589821 PGI589821:PGL589821 PQE589821:PQH589821 QAA589821:QAD589821 QJW589821:QJZ589821 QTS589821:QTV589821 RDO589821:RDR589821 RNK589821:RNN589821 RXG589821:RXJ589821 SHC589821:SHF589821 SQY589821:SRB589821 TAU589821:TAX589821 TKQ589821:TKT589821 TUM589821:TUP589821 UEI589821:UEL589821 UOE589821:UOH589821 UYA589821:UYD589821 VHW589821:VHZ589821 VRS589821:VRV589821 WBO589821:WBR589821 WLK589821:WLN589821 WVG589821:WVJ589821 B655357:C655357 IU655357:IX655357 SQ655357:ST655357 ACM655357:ACP655357 AMI655357:AML655357 AWE655357:AWH655357 BGA655357:BGD655357 BPW655357:BPZ655357 BZS655357:BZV655357 CJO655357:CJR655357 CTK655357:CTN655357 DDG655357:DDJ655357 DNC655357:DNF655357 DWY655357:DXB655357 EGU655357:EGX655357 EQQ655357:EQT655357 FAM655357:FAP655357 FKI655357:FKL655357 FUE655357:FUH655357 GEA655357:GED655357 GNW655357:GNZ655357 GXS655357:GXV655357 HHO655357:HHR655357 HRK655357:HRN655357 IBG655357:IBJ655357 ILC655357:ILF655357 IUY655357:IVB655357 JEU655357:JEX655357 JOQ655357:JOT655357 JYM655357:JYP655357 KII655357:KIL655357 KSE655357:KSH655357 LCA655357:LCD655357 LLW655357:LLZ655357 LVS655357:LVV655357 MFO655357:MFR655357 MPK655357:MPN655357 MZG655357:MZJ655357 NJC655357:NJF655357 NSY655357:NTB655357 OCU655357:OCX655357 OMQ655357:OMT655357 OWM655357:OWP655357 PGI655357:PGL655357 PQE655357:PQH655357 QAA655357:QAD655357 QJW655357:QJZ655357 QTS655357:QTV655357 RDO655357:RDR655357 RNK655357:RNN655357 RXG655357:RXJ655357 SHC655357:SHF655357 SQY655357:SRB655357 TAU655357:TAX655357 TKQ655357:TKT655357 TUM655357:TUP655357 UEI655357:UEL655357 UOE655357:UOH655357 UYA655357:UYD655357 VHW655357:VHZ655357 VRS655357:VRV655357 WBO655357:WBR655357 WLK655357:WLN655357 WVG655357:WVJ655357 B720893:C720893 IU720893:IX720893 SQ720893:ST720893 ACM720893:ACP720893 AMI720893:AML720893 AWE720893:AWH720893 BGA720893:BGD720893 BPW720893:BPZ720893 BZS720893:BZV720893 CJO720893:CJR720893 CTK720893:CTN720893 DDG720893:DDJ720893 DNC720893:DNF720893 DWY720893:DXB720893 EGU720893:EGX720893 EQQ720893:EQT720893 FAM720893:FAP720893 FKI720893:FKL720893 FUE720893:FUH720893 GEA720893:GED720893 GNW720893:GNZ720893 GXS720893:GXV720893 HHO720893:HHR720893 HRK720893:HRN720893 IBG720893:IBJ720893 ILC720893:ILF720893 IUY720893:IVB720893 JEU720893:JEX720893 JOQ720893:JOT720893 JYM720893:JYP720893 KII720893:KIL720893 KSE720893:KSH720893 LCA720893:LCD720893 LLW720893:LLZ720893 LVS720893:LVV720893 MFO720893:MFR720893 MPK720893:MPN720893 MZG720893:MZJ720893 NJC720893:NJF720893 NSY720893:NTB720893 OCU720893:OCX720893 OMQ720893:OMT720893 OWM720893:OWP720893 PGI720893:PGL720893 PQE720893:PQH720893 QAA720893:QAD720893 QJW720893:QJZ720893 QTS720893:QTV720893 RDO720893:RDR720893 RNK720893:RNN720893 RXG720893:RXJ720893 SHC720893:SHF720893 SQY720893:SRB720893 TAU720893:TAX720893 TKQ720893:TKT720893 TUM720893:TUP720893 UEI720893:UEL720893 UOE720893:UOH720893 UYA720893:UYD720893 VHW720893:VHZ720893 VRS720893:VRV720893 WBO720893:WBR720893 WLK720893:WLN720893 WVG720893:WVJ720893 B786429:C786429 IU786429:IX786429 SQ786429:ST786429 ACM786429:ACP786429 AMI786429:AML786429 AWE786429:AWH786429 BGA786429:BGD786429 BPW786429:BPZ786429 BZS786429:BZV786429 CJO786429:CJR786429 CTK786429:CTN786429 DDG786429:DDJ786429 DNC786429:DNF786429 DWY786429:DXB786429 EGU786429:EGX786429 EQQ786429:EQT786429 FAM786429:FAP786429 FKI786429:FKL786429 FUE786429:FUH786429 GEA786429:GED786429 GNW786429:GNZ786429 GXS786429:GXV786429 HHO786429:HHR786429 HRK786429:HRN786429 IBG786429:IBJ786429 ILC786429:ILF786429 IUY786429:IVB786429 JEU786429:JEX786429 JOQ786429:JOT786429 JYM786429:JYP786429 KII786429:KIL786429 KSE786429:KSH786429 LCA786429:LCD786429 LLW786429:LLZ786429 LVS786429:LVV786429 MFO786429:MFR786429 MPK786429:MPN786429 MZG786429:MZJ786429 NJC786429:NJF786429 NSY786429:NTB786429 OCU786429:OCX786429 OMQ786429:OMT786429 OWM786429:OWP786429 PGI786429:PGL786429 PQE786429:PQH786429 QAA786429:QAD786429 QJW786429:QJZ786429 QTS786429:QTV786429 RDO786429:RDR786429 RNK786429:RNN786429 RXG786429:RXJ786429 SHC786429:SHF786429 SQY786429:SRB786429 TAU786429:TAX786429 TKQ786429:TKT786429 TUM786429:TUP786429 UEI786429:UEL786429 UOE786429:UOH786429 UYA786429:UYD786429 VHW786429:VHZ786429 VRS786429:VRV786429 WBO786429:WBR786429 WLK786429:WLN786429 WVG786429:WVJ786429 B851965:C851965 IU851965:IX851965 SQ851965:ST851965 ACM851965:ACP851965 AMI851965:AML851965 AWE851965:AWH851965 BGA851965:BGD851965 BPW851965:BPZ851965 BZS851965:BZV851965 CJO851965:CJR851965 CTK851965:CTN851965 DDG851965:DDJ851965 DNC851965:DNF851965 DWY851965:DXB851965 EGU851965:EGX851965 EQQ851965:EQT851965 FAM851965:FAP851965 FKI851965:FKL851965 FUE851965:FUH851965 GEA851965:GED851965 GNW851965:GNZ851965 GXS851965:GXV851965 HHO851965:HHR851965 HRK851965:HRN851965 IBG851965:IBJ851965 ILC851965:ILF851965 IUY851965:IVB851965 JEU851965:JEX851965 JOQ851965:JOT851965 JYM851965:JYP851965 KII851965:KIL851965 KSE851965:KSH851965 LCA851965:LCD851965 LLW851965:LLZ851965 LVS851965:LVV851965 MFO851965:MFR851965 MPK851965:MPN851965 MZG851965:MZJ851965 NJC851965:NJF851965 NSY851965:NTB851965 OCU851965:OCX851965 OMQ851965:OMT851965 OWM851965:OWP851965 PGI851965:PGL851965 PQE851965:PQH851965 QAA851965:QAD851965 QJW851965:QJZ851965 QTS851965:QTV851965 RDO851965:RDR851965 RNK851965:RNN851965 RXG851965:RXJ851965 SHC851965:SHF851965 SQY851965:SRB851965 TAU851965:TAX851965 TKQ851965:TKT851965 TUM851965:TUP851965 UEI851965:UEL851965 UOE851965:UOH851965 UYA851965:UYD851965 VHW851965:VHZ851965 VRS851965:VRV851965 WBO851965:WBR851965 WLK851965:WLN851965 WVG851965:WVJ851965 B917501:C917501 IU917501:IX917501 SQ917501:ST917501 ACM917501:ACP917501 AMI917501:AML917501 AWE917501:AWH917501 BGA917501:BGD917501 BPW917501:BPZ917501 BZS917501:BZV917501 CJO917501:CJR917501 CTK917501:CTN917501 DDG917501:DDJ917501 DNC917501:DNF917501 DWY917501:DXB917501 EGU917501:EGX917501 EQQ917501:EQT917501 FAM917501:FAP917501 FKI917501:FKL917501 FUE917501:FUH917501 GEA917501:GED917501 GNW917501:GNZ917501 GXS917501:GXV917501 HHO917501:HHR917501 HRK917501:HRN917501 IBG917501:IBJ917501 ILC917501:ILF917501 IUY917501:IVB917501 JEU917501:JEX917501 JOQ917501:JOT917501 JYM917501:JYP917501 KII917501:KIL917501 KSE917501:KSH917501 LCA917501:LCD917501 LLW917501:LLZ917501 LVS917501:LVV917501 MFO917501:MFR917501 MPK917501:MPN917501 MZG917501:MZJ917501 NJC917501:NJF917501 NSY917501:NTB917501 OCU917501:OCX917501 OMQ917501:OMT917501 OWM917501:OWP917501 PGI917501:PGL917501 PQE917501:PQH917501 QAA917501:QAD917501 QJW917501:QJZ917501 QTS917501:QTV917501 RDO917501:RDR917501 RNK917501:RNN917501 RXG917501:RXJ917501 SHC917501:SHF917501 SQY917501:SRB917501 TAU917501:TAX917501 TKQ917501:TKT917501 TUM917501:TUP917501 UEI917501:UEL917501 UOE917501:UOH917501 UYA917501:UYD917501 VHW917501:VHZ917501 VRS917501:VRV917501 WBO917501:WBR917501 WLK917501:WLN917501 WVG917501:WVJ917501 B983037:C983037 IU983037:IX983037 SQ983037:ST983037 ACM983037:ACP983037 AMI983037:AML983037 AWE983037:AWH983037 BGA983037:BGD983037 BPW983037:BPZ983037 BZS983037:BZV983037 CJO983037:CJR983037 CTK983037:CTN983037 DDG983037:DDJ983037 DNC983037:DNF983037 DWY983037:DXB983037 EGU983037:EGX983037 EQQ983037:EQT983037 FAM983037:FAP983037 FKI983037:FKL983037 FUE983037:FUH983037 GEA983037:GED983037 GNW983037:GNZ983037 GXS983037:GXV983037 HHO983037:HHR983037 HRK983037:HRN983037 IBG983037:IBJ983037 ILC983037:ILF983037 IUY983037:IVB983037 JEU983037:JEX983037 JOQ983037:JOT983037 JYM983037:JYP983037 KII983037:KIL983037 KSE983037:KSH983037 LCA983037:LCD983037 LLW983037:LLZ983037 LVS983037:LVV983037 MFO983037:MFR983037 MPK983037:MPN983037 MZG983037:MZJ983037 NJC983037:NJF983037 NSY983037:NTB983037 OCU983037:OCX983037 OMQ983037:OMT983037 OWM983037:OWP983037 PGI983037:PGL983037 PQE983037:PQH983037 QAA983037:QAD983037 QJW983037:QJZ983037 QTS983037:QTV983037 RDO983037:RDR983037 RNK983037:RNN983037 RXG983037:RXJ983037 SHC983037:SHF983037 SQY983037:SRB983037 TAU983037:TAX983037 TKQ983037:TKT983037 TUM983037:TUP983037 UEI983037:UEL983037 UOE983037:UOH983037 UYA983037:UYD983037 VHW983037:VHZ983037 VRS983037:VRV983037 WBO983037:WBR983037 WLK983037:WLN983037">
      <formula1>$D$6:$D$7</formula1>
    </dataValidation>
  </dataValidations>
  <printOptions horizontalCentered="1"/>
  <pageMargins left="0.39370078740157483" right="0.39370078740157483" top="0.39370078740157483" bottom="0.39370078740157483" header="0.39370078740157483" footer="0.39370078740157483"/>
  <pageSetup paperSize="9" scale="44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5"/>
  <sheetViews>
    <sheetView showGridLines="0" tabSelected="1" topLeftCell="A4" zoomScaleNormal="100" zoomScaleSheetLayoutView="118" workbookViewId="0">
      <selection activeCell="J17" sqref="J17"/>
    </sheetView>
  </sheetViews>
  <sheetFormatPr defaultRowHeight="15" x14ac:dyDescent="0.25"/>
  <cols>
    <col min="1" max="8" width="15.7109375" customWidth="1"/>
    <col min="10" max="10" width="48.7109375" customWidth="1"/>
    <col min="11" max="11" width="52.28515625" customWidth="1"/>
  </cols>
  <sheetData>
    <row r="1" spans="1:1" x14ac:dyDescent="0.25">
      <c r="A1" s="222"/>
    </row>
    <row r="2" spans="1:1" x14ac:dyDescent="0.25">
      <c r="A2" s="222"/>
    </row>
    <row r="3" spans="1:1" x14ac:dyDescent="0.25">
      <c r="A3" s="222"/>
    </row>
    <row r="4" spans="1:1" x14ac:dyDescent="0.25">
      <c r="A4" s="222"/>
    </row>
    <row r="5" spans="1:1" ht="31.5" x14ac:dyDescent="0.25">
      <c r="A5" s="221"/>
    </row>
  </sheetData>
  <pageMargins left="0.51181102362204722" right="0.51181102362204722" top="0.78740157480314965" bottom="0.78740157480314965" header="0.31496062992125984" footer="0.31496062992125984"/>
  <pageSetup paperSize="9" scale="5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ilha2">
    <pageSetUpPr fitToPage="1"/>
  </sheetPr>
  <dimension ref="A1:M21"/>
  <sheetViews>
    <sheetView showGridLines="0" zoomScale="55" zoomScaleNormal="55" zoomScaleSheetLayoutView="64" workbookViewId="0">
      <selection activeCell="A18" sqref="A18"/>
    </sheetView>
  </sheetViews>
  <sheetFormatPr defaultColWidth="0" defaultRowHeight="23.25" zeroHeight="1" x14ac:dyDescent="0.35"/>
  <cols>
    <col min="1" max="9" width="22.85546875" style="3" customWidth="1"/>
    <col min="10" max="13" width="0" style="4" hidden="1" customWidth="1"/>
    <col min="14" max="16384" width="21.85546875" style="4" hidden="1"/>
  </cols>
  <sheetData>
    <row r="1" spans="1:13" ht="87.75" customHeight="1" x14ac:dyDescent="0.35"/>
    <row r="2" spans="1:13" ht="33.75" customHeight="1" x14ac:dyDescent="0.35">
      <c r="A2" s="235" t="str">
        <f>'Capa do Parecer'!A24</f>
        <v>CAU/RO - Análise Geral</v>
      </c>
      <c r="B2" s="236"/>
      <c r="C2" s="236"/>
      <c r="D2" s="236"/>
      <c r="E2" s="236"/>
      <c r="F2" s="236"/>
      <c r="G2" s="236"/>
      <c r="H2" s="236"/>
      <c r="I2" s="238"/>
    </row>
    <row r="3" spans="1:13" ht="92.25" customHeight="1" x14ac:dyDescent="0.35">
      <c r="A3" s="239" t="s">
        <v>378</v>
      </c>
      <c r="B3" s="242"/>
      <c r="C3" s="242"/>
      <c r="D3" s="242"/>
      <c r="E3" s="242"/>
      <c r="F3" s="242"/>
      <c r="G3" s="242"/>
      <c r="H3" s="242"/>
      <c r="I3" s="241"/>
    </row>
    <row r="4" spans="1:13" ht="62.25" customHeight="1" x14ac:dyDescent="0.35">
      <c r="A4" s="239" t="s">
        <v>57</v>
      </c>
      <c r="B4" s="240"/>
      <c r="C4" s="240"/>
      <c r="D4" s="240"/>
      <c r="E4" s="240"/>
      <c r="F4" s="240"/>
      <c r="G4" s="240"/>
      <c r="H4" s="240"/>
      <c r="I4" s="241"/>
    </row>
    <row r="5" spans="1:13" ht="126.75" customHeight="1" x14ac:dyDescent="0.35">
      <c r="A5" s="239" t="s">
        <v>59</v>
      </c>
      <c r="B5" s="243"/>
      <c r="C5" s="243"/>
      <c r="D5" s="243"/>
      <c r="E5" s="243"/>
      <c r="F5" s="243"/>
      <c r="G5" s="243"/>
      <c r="H5" s="243"/>
      <c r="I5" s="244"/>
    </row>
    <row r="6" spans="1:13" ht="91.5" customHeight="1" x14ac:dyDescent="0.35">
      <c r="A6" s="239" t="s">
        <v>379</v>
      </c>
      <c r="B6" s="243"/>
      <c r="C6" s="243"/>
      <c r="D6" s="243"/>
      <c r="E6" s="243"/>
      <c r="F6" s="243"/>
      <c r="G6" s="243"/>
      <c r="H6" s="243"/>
      <c r="I6" s="244"/>
    </row>
    <row r="7" spans="1:13" ht="177" customHeight="1" x14ac:dyDescent="0.35">
      <c r="A7" s="239" t="s">
        <v>380</v>
      </c>
      <c r="B7" s="240"/>
      <c r="C7" s="240"/>
      <c r="D7" s="240"/>
      <c r="E7" s="240"/>
      <c r="F7" s="240"/>
      <c r="G7" s="240"/>
      <c r="H7" s="240"/>
      <c r="I7" s="241"/>
    </row>
    <row r="8" spans="1:13" ht="101.25" customHeight="1" x14ac:dyDescent="0.35">
      <c r="A8" s="239" t="s">
        <v>58</v>
      </c>
      <c r="B8" s="240"/>
      <c r="C8" s="240"/>
      <c r="D8" s="240"/>
      <c r="E8" s="240"/>
      <c r="F8" s="240"/>
      <c r="G8" s="240"/>
      <c r="H8" s="240"/>
      <c r="I8" s="241"/>
    </row>
    <row r="9" spans="1:13" ht="89.25" customHeight="1" x14ac:dyDescent="0.35">
      <c r="A9" s="239" t="s">
        <v>63</v>
      </c>
      <c r="B9" s="240"/>
      <c r="C9" s="240"/>
      <c r="D9" s="240"/>
      <c r="E9" s="240"/>
      <c r="F9" s="240"/>
      <c r="G9" s="240"/>
      <c r="H9" s="240"/>
      <c r="I9" s="241"/>
      <c r="K9" s="26"/>
      <c r="L9" s="26"/>
      <c r="M9" s="26"/>
    </row>
    <row r="10" spans="1:13" ht="45" customHeight="1" x14ac:dyDescent="0.35">
      <c r="A10" s="235" t="s">
        <v>45</v>
      </c>
      <c r="B10" s="236"/>
      <c r="C10" s="236"/>
      <c r="D10" s="236"/>
      <c r="E10" s="236"/>
      <c r="F10" s="236"/>
      <c r="G10" s="236"/>
      <c r="H10" s="236"/>
      <c r="I10" s="238"/>
    </row>
    <row r="11" spans="1:13" s="5" customFormat="1" ht="409.5" customHeight="1" x14ac:dyDescent="0.35">
      <c r="A11" s="245"/>
      <c r="B11" s="245"/>
      <c r="C11" s="245"/>
      <c r="D11" s="245"/>
      <c r="E11" s="245"/>
      <c r="F11" s="245"/>
      <c r="G11" s="245"/>
      <c r="H11" s="245"/>
      <c r="I11" s="245"/>
      <c r="J11" s="4"/>
    </row>
    <row r="12" spans="1:13" ht="351.75" customHeight="1" x14ac:dyDescent="0.35">
      <c r="A12" s="245"/>
      <c r="B12" s="245"/>
      <c r="C12" s="245"/>
      <c r="D12" s="245"/>
      <c r="E12" s="245"/>
      <c r="F12" s="245"/>
      <c r="G12" s="245"/>
      <c r="H12" s="245"/>
      <c r="I12" s="245"/>
    </row>
    <row r="13" spans="1:13" ht="45" customHeight="1" x14ac:dyDescent="0.35">
      <c r="A13" s="235" t="s">
        <v>17</v>
      </c>
      <c r="B13" s="236"/>
      <c r="C13" s="237"/>
      <c r="D13" s="236"/>
      <c r="E13" s="236"/>
      <c r="F13" s="236"/>
      <c r="G13" s="236"/>
      <c r="H13" s="236"/>
      <c r="I13" s="238"/>
    </row>
    <row r="14" spans="1:13" ht="409.6" customHeight="1" x14ac:dyDescent="0.35">
      <c r="A14" s="50"/>
      <c r="B14" s="50"/>
      <c r="C14" s="50"/>
      <c r="D14" s="50"/>
      <c r="E14" s="50"/>
      <c r="F14" s="50"/>
      <c r="G14" s="50"/>
      <c r="H14" s="27"/>
      <c r="I14" s="27"/>
    </row>
    <row r="15" spans="1:13" ht="138" customHeight="1" x14ac:dyDescent="0.35">
      <c r="A15" s="50"/>
      <c r="B15" s="50"/>
      <c r="C15" s="50"/>
      <c r="D15" s="50"/>
      <c r="E15" s="50"/>
      <c r="F15" s="50"/>
      <c r="G15" s="50"/>
      <c r="H15" s="45"/>
      <c r="I15" s="45"/>
    </row>
    <row r="16" spans="1:13" x14ac:dyDescent="0.35">
      <c r="A16" s="213" t="s">
        <v>371</v>
      </c>
      <c r="B16" s="5"/>
      <c r="C16" s="5"/>
      <c r="D16" s="5"/>
      <c r="E16" s="5"/>
      <c r="F16" s="5"/>
      <c r="G16" s="5"/>
    </row>
    <row r="17" spans="1:9" x14ac:dyDescent="0.35">
      <c r="A17" s="213" t="s">
        <v>31</v>
      </c>
      <c r="B17" s="5"/>
      <c r="C17" s="5"/>
      <c r="D17" s="5"/>
      <c r="E17" s="5"/>
      <c r="F17" s="5"/>
      <c r="G17" s="5"/>
      <c r="H17" s="5"/>
      <c r="I17" s="5"/>
    </row>
    <row r="18" spans="1:9" x14ac:dyDescent="0.35">
      <c r="A18" s="213" t="s">
        <v>382</v>
      </c>
      <c r="B18" s="5"/>
      <c r="C18" s="5"/>
      <c r="D18" s="5"/>
      <c r="E18" s="5"/>
      <c r="F18" s="5"/>
      <c r="G18" s="5"/>
    </row>
    <row r="19" spans="1:9" hidden="1" x14ac:dyDescent="0.35">
      <c r="B19" s="3" t="s">
        <v>29</v>
      </c>
      <c r="C19" s="48"/>
    </row>
    <row r="20" spans="1:9" hidden="1" x14ac:dyDescent="0.35">
      <c r="C20" s="48"/>
    </row>
    <row r="21" spans="1:9" hidden="1" x14ac:dyDescent="0.35">
      <c r="C21" s="48"/>
    </row>
  </sheetData>
  <mergeCells count="12">
    <mergeCell ref="A13:I13"/>
    <mergeCell ref="A8:I8"/>
    <mergeCell ref="A2:I2"/>
    <mergeCell ref="A3:I3"/>
    <mergeCell ref="A4:I4"/>
    <mergeCell ref="A5:I5"/>
    <mergeCell ref="A6:I6"/>
    <mergeCell ref="A7:I7"/>
    <mergeCell ref="A9:I9"/>
    <mergeCell ref="A10:I10"/>
    <mergeCell ref="A11:I11"/>
    <mergeCell ref="A12:I12"/>
  </mergeCells>
  <printOptions horizontalCentered="1"/>
  <pageMargins left="0.39370078740157483" right="0.39370078740157483" top="0.39370078740157483" bottom="0.39370078740157483" header="0.39370078740157483" footer="0.39370078740157483"/>
  <pageSetup paperSize="9" scale="34" orientation="portrait" r:id="rId1"/>
  <drawing r:id="rId2"/>
  <legacyDrawing r:id="rId3"/>
  <oleObjects>
    <mc:AlternateContent xmlns:mc="http://schemas.openxmlformats.org/markup-compatibility/2006">
      <mc:Choice Requires="x14">
        <oleObject progId="PowerPoint.Slide.12" shapeId="53255" r:id="rId4">
          <objectPr defaultSize="0" autoPict="0" r:id="rId5">
            <anchor moveWithCells="1">
              <from>
                <xdr:col>0</xdr:col>
                <xdr:colOff>0</xdr:colOff>
                <xdr:row>10</xdr:row>
                <xdr:rowOff>9525</xdr:rowOff>
              </from>
              <to>
                <xdr:col>8</xdr:col>
                <xdr:colOff>1495425</xdr:colOff>
                <xdr:row>11</xdr:row>
                <xdr:rowOff>4438650</xdr:rowOff>
              </to>
            </anchor>
          </objectPr>
        </oleObject>
      </mc:Choice>
      <mc:Fallback>
        <oleObject progId="PowerPoint.Slide.12" shapeId="53255" r:id="rId4"/>
      </mc:Fallback>
    </mc:AlternateContent>
    <mc:AlternateContent xmlns:mc="http://schemas.openxmlformats.org/markup-compatibility/2006">
      <mc:Choice Requires="x14">
        <oleObject progId="PowerPoint.Slide.12" shapeId="53260" r:id="rId6">
          <objectPr defaultSize="0" autoPict="0" r:id="rId7">
            <anchor moveWithCells="1" sizeWithCells="1">
              <from>
                <xdr:col>0</xdr:col>
                <xdr:colOff>0</xdr:colOff>
                <xdr:row>12</xdr:row>
                <xdr:rowOff>561975</xdr:rowOff>
              </from>
              <to>
                <xdr:col>8</xdr:col>
                <xdr:colOff>1381125</xdr:colOff>
                <xdr:row>14</xdr:row>
                <xdr:rowOff>1400175</xdr:rowOff>
              </to>
            </anchor>
          </objectPr>
        </oleObject>
      </mc:Choice>
      <mc:Fallback>
        <oleObject progId="PowerPoint.Slide.12" shapeId="53260" r:id="rId6"/>
      </mc:Fallback>
    </mc:AlternateContent>
  </oleObjec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96"/>
  <sheetViews>
    <sheetView showGridLines="0" zoomScale="50" zoomScaleNormal="50" workbookViewId="0">
      <selection activeCell="A2" sqref="A2:F2"/>
    </sheetView>
  </sheetViews>
  <sheetFormatPr defaultRowHeight="23.25" x14ac:dyDescent="0.35"/>
  <cols>
    <col min="1" max="1" width="85.42578125" style="72" customWidth="1"/>
    <col min="2" max="2" width="112.7109375" style="73" customWidth="1"/>
    <col min="3" max="3" width="11.5703125" style="52" customWidth="1"/>
    <col min="4" max="4" width="39.42578125" style="73" customWidth="1"/>
    <col min="5" max="5" width="24.7109375" style="73" customWidth="1"/>
    <col min="6" max="6" width="24.7109375" style="30" customWidth="1"/>
    <col min="7" max="16384" width="9.140625" style="52"/>
  </cols>
  <sheetData>
    <row r="1" spans="1:16" ht="120.75" customHeight="1" x14ac:dyDescent="0.35"/>
    <row r="2" spans="1:16" s="51" customFormat="1" ht="108.75" customHeight="1" x14ac:dyDescent="0.35">
      <c r="A2" s="277" t="s">
        <v>383</v>
      </c>
      <c r="B2" s="272"/>
      <c r="C2" s="272"/>
      <c r="D2" s="272"/>
      <c r="E2" s="272"/>
      <c r="F2" s="272"/>
      <c r="G2" s="52"/>
      <c r="H2" s="52"/>
      <c r="I2" s="52"/>
      <c r="J2" s="52"/>
      <c r="K2" s="52"/>
      <c r="L2" s="52"/>
      <c r="M2" s="52"/>
      <c r="N2" s="52"/>
      <c r="O2" s="52"/>
      <c r="P2" s="52"/>
    </row>
    <row r="3" spans="1:16" s="51" customFormat="1" ht="45" hidden="1" customHeight="1" thickBot="1" x14ac:dyDescent="0.4">
      <c r="A3" s="272" t="s">
        <v>69</v>
      </c>
      <c r="B3" s="272"/>
      <c r="C3" s="272"/>
      <c r="D3" s="272"/>
      <c r="E3" s="272"/>
      <c r="F3" s="272"/>
      <c r="G3" s="52"/>
      <c r="H3" s="52"/>
      <c r="I3" s="52"/>
      <c r="J3" s="52"/>
      <c r="K3" s="52"/>
      <c r="L3" s="52"/>
      <c r="M3" s="52"/>
      <c r="N3" s="52"/>
      <c r="O3" s="52"/>
      <c r="P3" s="52"/>
    </row>
    <row r="4" spans="1:16" s="51" customFormat="1" ht="45" hidden="1" customHeight="1" thickBot="1" x14ac:dyDescent="0.4">
      <c r="A4" s="53"/>
      <c r="B4" s="53"/>
      <c r="C4" s="53"/>
      <c r="D4" s="53"/>
      <c r="E4" s="53"/>
      <c r="F4" s="54"/>
    </row>
    <row r="5" spans="1:16" s="51" customFormat="1" ht="21" hidden="1" customHeight="1" x14ac:dyDescent="0.35">
      <c r="A5" s="273" t="s">
        <v>70</v>
      </c>
      <c r="B5" s="274"/>
      <c r="C5" s="274"/>
      <c r="D5" s="274"/>
      <c r="E5" s="275"/>
      <c r="F5" s="276"/>
    </row>
    <row r="6" spans="1:16" s="51" customFormat="1" ht="45" hidden="1" customHeight="1" x14ac:dyDescent="0.35">
      <c r="A6" s="55"/>
      <c r="B6" s="56"/>
      <c r="C6" s="56"/>
      <c r="D6" s="56"/>
      <c r="E6" s="56"/>
      <c r="F6" s="57"/>
    </row>
    <row r="7" spans="1:16" s="51" customFormat="1" ht="24" customHeight="1" x14ac:dyDescent="0.35">
      <c r="A7" s="277" t="s">
        <v>71</v>
      </c>
      <c r="B7" s="277"/>
      <c r="C7" s="277"/>
      <c r="D7" s="277"/>
      <c r="E7" s="277"/>
      <c r="F7" s="277"/>
      <c r="G7" s="52"/>
      <c r="H7" s="52"/>
      <c r="I7" s="52"/>
      <c r="J7" s="52"/>
      <c r="K7" s="52"/>
      <c r="L7" s="52"/>
      <c r="M7" s="52"/>
      <c r="N7" s="52"/>
      <c r="O7" s="52"/>
      <c r="P7" s="52"/>
    </row>
    <row r="8" spans="1:16" s="51" customFormat="1" ht="115.5" customHeight="1" x14ac:dyDescent="0.35">
      <c r="A8" s="58" t="s">
        <v>3</v>
      </c>
      <c r="B8" s="247" t="s">
        <v>72</v>
      </c>
      <c r="C8" s="247"/>
      <c r="D8" s="59" t="s">
        <v>73</v>
      </c>
      <c r="E8" s="59" t="s">
        <v>74</v>
      </c>
      <c r="F8" s="59" t="s">
        <v>75</v>
      </c>
      <c r="G8" s="52"/>
      <c r="H8" s="52"/>
      <c r="I8" s="52"/>
      <c r="J8" s="52"/>
      <c r="K8" s="52"/>
      <c r="L8" s="52"/>
      <c r="M8" s="52"/>
      <c r="N8" s="52"/>
      <c r="O8" s="52"/>
      <c r="P8" s="52"/>
    </row>
    <row r="9" spans="1:16" s="51" customFormat="1" ht="79.5" customHeight="1" x14ac:dyDescent="0.35">
      <c r="A9" s="266" t="s">
        <v>76</v>
      </c>
      <c r="B9" s="60" t="s">
        <v>77</v>
      </c>
      <c r="C9" s="263" t="s">
        <v>78</v>
      </c>
      <c r="D9" s="263" t="s">
        <v>79</v>
      </c>
      <c r="E9" s="251">
        <v>0.5</v>
      </c>
      <c r="F9" s="251">
        <v>0.5</v>
      </c>
      <c r="G9" s="52"/>
      <c r="H9" s="52"/>
      <c r="I9" s="52"/>
      <c r="J9" s="52"/>
      <c r="K9" s="52"/>
      <c r="L9" s="52"/>
      <c r="M9" s="52"/>
      <c r="N9" s="52"/>
      <c r="O9" s="52"/>
      <c r="P9" s="52"/>
    </row>
    <row r="10" spans="1:16" s="51" customFormat="1" ht="45" customHeight="1" x14ac:dyDescent="0.35">
      <c r="A10" s="266"/>
      <c r="B10" s="61" t="s">
        <v>80</v>
      </c>
      <c r="C10" s="263"/>
      <c r="D10" s="263"/>
      <c r="E10" s="251"/>
      <c r="F10" s="251"/>
      <c r="G10" s="52"/>
      <c r="H10" s="52"/>
      <c r="I10" s="52"/>
      <c r="J10" s="52"/>
      <c r="K10" s="52"/>
      <c r="L10" s="52"/>
      <c r="M10" s="52"/>
      <c r="N10" s="52"/>
      <c r="O10" s="52"/>
      <c r="P10" s="52"/>
    </row>
    <row r="11" spans="1:16" s="51" customFormat="1" ht="45" customHeight="1" x14ac:dyDescent="0.35">
      <c r="A11" s="266" t="s">
        <v>81</v>
      </c>
      <c r="B11" s="60" t="s">
        <v>82</v>
      </c>
      <c r="C11" s="263" t="s">
        <v>78</v>
      </c>
      <c r="D11" s="263" t="s">
        <v>79</v>
      </c>
      <c r="E11" s="251">
        <v>0.7</v>
      </c>
      <c r="F11" s="251">
        <v>0.7</v>
      </c>
      <c r="G11" s="52"/>
      <c r="H11" s="52"/>
      <c r="I11" s="52"/>
      <c r="J11" s="52"/>
      <c r="K11" s="52"/>
      <c r="L11" s="52"/>
      <c r="M11" s="52"/>
      <c r="N11" s="52"/>
      <c r="O11" s="52"/>
      <c r="P11" s="52"/>
    </row>
    <row r="12" spans="1:16" s="51" customFormat="1" ht="45" customHeight="1" x14ac:dyDescent="0.35">
      <c r="A12" s="266"/>
      <c r="B12" s="61" t="s">
        <v>83</v>
      </c>
      <c r="C12" s="263"/>
      <c r="D12" s="263"/>
      <c r="E12" s="251"/>
      <c r="F12" s="251"/>
      <c r="G12" s="52"/>
      <c r="H12" s="52"/>
      <c r="I12" s="52"/>
      <c r="J12" s="52"/>
      <c r="K12" s="52"/>
      <c r="L12" s="52"/>
      <c r="M12" s="52"/>
      <c r="N12" s="52"/>
      <c r="O12" s="52"/>
      <c r="P12" s="52"/>
    </row>
    <row r="13" spans="1:16" s="51" customFormat="1" ht="45" customHeight="1" x14ac:dyDescent="0.35">
      <c r="A13" s="266" t="s">
        <v>84</v>
      </c>
      <c r="B13" s="267" t="s">
        <v>85</v>
      </c>
      <c r="C13" s="267"/>
      <c r="D13" s="263" t="s">
        <v>79</v>
      </c>
      <c r="E13" s="268">
        <v>0.67</v>
      </c>
      <c r="F13" s="269" t="e">
        <f>#REF!</f>
        <v>#REF!</v>
      </c>
      <c r="G13" s="52"/>
      <c r="H13" s="52"/>
      <c r="I13" s="52"/>
      <c r="J13" s="52"/>
      <c r="K13" s="52"/>
      <c r="L13" s="52"/>
      <c r="M13" s="52"/>
      <c r="N13" s="52"/>
      <c r="O13" s="52"/>
      <c r="P13" s="52"/>
    </row>
    <row r="14" spans="1:16" s="51" customFormat="1" ht="45" customHeight="1" x14ac:dyDescent="0.35">
      <c r="A14" s="266"/>
      <c r="B14" s="271" t="s">
        <v>86</v>
      </c>
      <c r="C14" s="271"/>
      <c r="D14" s="263"/>
      <c r="E14" s="268"/>
      <c r="F14" s="270"/>
      <c r="G14" s="52"/>
      <c r="H14" s="52"/>
      <c r="I14" s="52"/>
      <c r="J14" s="52"/>
      <c r="K14" s="52"/>
      <c r="L14" s="52"/>
      <c r="M14" s="52"/>
      <c r="N14" s="52"/>
      <c r="O14" s="52"/>
      <c r="P14" s="52"/>
    </row>
    <row r="15" spans="1:16" s="51" customFormat="1" ht="45" customHeight="1" x14ac:dyDescent="0.35">
      <c r="A15" s="266" t="s">
        <v>87</v>
      </c>
      <c r="B15" s="60" t="s">
        <v>88</v>
      </c>
      <c r="C15" s="263" t="s">
        <v>78</v>
      </c>
      <c r="D15" s="263" t="s">
        <v>79</v>
      </c>
      <c r="E15" s="251">
        <v>0.7</v>
      </c>
      <c r="F15" s="251">
        <v>0.7</v>
      </c>
      <c r="G15" s="52"/>
      <c r="H15" s="52"/>
      <c r="I15" s="52"/>
      <c r="J15" s="52"/>
      <c r="K15" s="52"/>
      <c r="L15" s="52"/>
      <c r="M15" s="52"/>
      <c r="N15" s="52"/>
      <c r="O15" s="52"/>
      <c r="P15" s="52"/>
    </row>
    <row r="16" spans="1:16" s="51" customFormat="1" ht="45" customHeight="1" x14ac:dyDescent="0.35">
      <c r="A16" s="266"/>
      <c r="B16" s="61" t="s">
        <v>89</v>
      </c>
      <c r="C16" s="263"/>
      <c r="D16" s="263"/>
      <c r="E16" s="251"/>
      <c r="F16" s="251"/>
      <c r="G16" s="52"/>
      <c r="H16" s="52"/>
      <c r="I16" s="52"/>
      <c r="J16" s="52"/>
      <c r="K16" s="52"/>
      <c r="L16" s="52"/>
      <c r="M16" s="52"/>
      <c r="N16" s="52"/>
      <c r="O16" s="52"/>
      <c r="P16" s="52"/>
    </row>
    <row r="17" spans="1:16" s="51" customFormat="1" ht="45" customHeight="1" x14ac:dyDescent="0.35">
      <c r="A17" s="266" t="s">
        <v>90</v>
      </c>
      <c r="B17" s="60" t="s">
        <v>91</v>
      </c>
      <c r="C17" s="263" t="s">
        <v>78</v>
      </c>
      <c r="D17" s="263" t="s">
        <v>92</v>
      </c>
      <c r="E17" s="251">
        <v>0.8</v>
      </c>
      <c r="F17" s="251">
        <v>0.8</v>
      </c>
      <c r="G17" s="52"/>
      <c r="H17" s="52"/>
      <c r="I17" s="52"/>
      <c r="J17" s="52"/>
      <c r="K17" s="52"/>
      <c r="L17" s="52"/>
      <c r="M17" s="52"/>
      <c r="N17" s="52"/>
      <c r="O17" s="52"/>
      <c r="P17" s="52"/>
    </row>
    <row r="18" spans="1:16" s="51" customFormat="1" ht="45" customHeight="1" x14ac:dyDescent="0.35">
      <c r="A18" s="266"/>
      <c r="B18" s="61" t="s">
        <v>93</v>
      </c>
      <c r="C18" s="263"/>
      <c r="D18" s="263"/>
      <c r="E18" s="251"/>
      <c r="F18" s="251"/>
      <c r="G18" s="52"/>
      <c r="H18" s="52"/>
      <c r="I18" s="52"/>
      <c r="J18" s="52"/>
      <c r="K18" s="52"/>
      <c r="L18" s="52"/>
      <c r="M18" s="52"/>
      <c r="N18" s="52"/>
      <c r="O18" s="52"/>
      <c r="P18" s="52"/>
    </row>
    <row r="19" spans="1:16" s="51" customFormat="1" ht="45" customHeight="1" x14ac:dyDescent="0.35">
      <c r="A19" s="266" t="s">
        <v>94</v>
      </c>
      <c r="B19" s="60" t="s">
        <v>95</v>
      </c>
      <c r="C19" s="263" t="s">
        <v>78</v>
      </c>
      <c r="D19" s="263" t="s">
        <v>92</v>
      </c>
      <c r="E19" s="251" t="s">
        <v>96</v>
      </c>
      <c r="F19" s="257"/>
      <c r="G19" s="52"/>
      <c r="H19" s="52"/>
      <c r="I19" s="52"/>
      <c r="J19" s="52"/>
      <c r="K19" s="52"/>
      <c r="L19" s="52"/>
      <c r="M19" s="52"/>
      <c r="N19" s="52"/>
      <c r="O19" s="52"/>
      <c r="P19" s="52"/>
    </row>
    <row r="20" spans="1:16" s="51" customFormat="1" ht="45" hidden="1" customHeight="1" x14ac:dyDescent="0.35">
      <c r="A20" s="266"/>
      <c r="B20" s="61" t="s">
        <v>97</v>
      </c>
      <c r="C20" s="263"/>
      <c r="D20" s="263"/>
      <c r="E20" s="251"/>
      <c r="F20" s="257"/>
      <c r="G20" s="52"/>
      <c r="H20" s="52"/>
      <c r="I20" s="52"/>
      <c r="J20" s="52"/>
      <c r="K20" s="52"/>
      <c r="L20" s="52"/>
      <c r="M20" s="52"/>
      <c r="N20" s="52"/>
      <c r="O20" s="52"/>
      <c r="P20" s="52"/>
    </row>
    <row r="21" spans="1:16" s="51" customFormat="1" ht="45" hidden="1" customHeight="1" x14ac:dyDescent="0.35">
      <c r="A21" s="266" t="s">
        <v>98</v>
      </c>
      <c r="B21" s="60" t="s">
        <v>99</v>
      </c>
      <c r="C21" s="263" t="s">
        <v>78</v>
      </c>
      <c r="D21" s="263" t="s">
        <v>100</v>
      </c>
      <c r="E21" s="251">
        <v>0.5</v>
      </c>
      <c r="F21" s="251">
        <v>0.5</v>
      </c>
      <c r="G21" s="52"/>
      <c r="H21" s="52"/>
      <c r="I21" s="52"/>
      <c r="J21" s="52"/>
      <c r="K21" s="52"/>
      <c r="L21" s="52"/>
      <c r="M21" s="52"/>
      <c r="N21" s="52"/>
      <c r="O21" s="52"/>
      <c r="P21" s="52"/>
    </row>
    <row r="22" spans="1:16" s="51" customFormat="1" ht="45" customHeight="1" x14ac:dyDescent="0.35">
      <c r="A22" s="266"/>
      <c r="B22" s="61" t="s">
        <v>101</v>
      </c>
      <c r="C22" s="263"/>
      <c r="D22" s="263"/>
      <c r="E22" s="251"/>
      <c r="F22" s="251"/>
      <c r="G22" s="52"/>
      <c r="H22" s="52"/>
      <c r="I22" s="52"/>
      <c r="J22" s="52"/>
      <c r="K22" s="52"/>
      <c r="L22" s="52"/>
      <c r="M22" s="52"/>
      <c r="N22" s="52"/>
      <c r="O22" s="52"/>
      <c r="P22" s="52"/>
    </row>
    <row r="23" spans="1:16" s="51" customFormat="1" ht="45" customHeight="1" x14ac:dyDescent="0.35">
      <c r="A23" s="266" t="s">
        <v>102</v>
      </c>
      <c r="B23" s="60" t="s">
        <v>103</v>
      </c>
      <c r="C23" s="263" t="s">
        <v>78</v>
      </c>
      <c r="D23" s="263" t="s">
        <v>100</v>
      </c>
      <c r="E23" s="251"/>
      <c r="F23" s="257"/>
      <c r="G23" s="52"/>
      <c r="H23" s="52"/>
      <c r="I23" s="52"/>
      <c r="J23" s="52"/>
      <c r="K23" s="52"/>
      <c r="L23" s="52"/>
      <c r="M23" s="52"/>
      <c r="N23" s="52"/>
      <c r="O23" s="52"/>
      <c r="P23" s="52"/>
    </row>
    <row r="24" spans="1:16" s="51" customFormat="1" ht="45" hidden="1" customHeight="1" x14ac:dyDescent="0.35">
      <c r="A24" s="266"/>
      <c r="B24" s="61" t="s">
        <v>82</v>
      </c>
      <c r="C24" s="263"/>
      <c r="D24" s="263"/>
      <c r="E24" s="251"/>
      <c r="F24" s="257"/>
      <c r="G24" s="52"/>
      <c r="H24" s="52"/>
      <c r="I24" s="52"/>
      <c r="J24" s="52"/>
      <c r="K24" s="52"/>
      <c r="L24" s="52"/>
      <c r="M24" s="52"/>
      <c r="N24" s="52"/>
      <c r="O24" s="52"/>
      <c r="P24" s="52"/>
    </row>
    <row r="25" spans="1:16" s="51" customFormat="1" ht="45" hidden="1" customHeight="1" x14ac:dyDescent="0.35">
      <c r="A25" s="266" t="s">
        <v>104</v>
      </c>
      <c r="B25" s="60" t="s">
        <v>105</v>
      </c>
      <c r="C25" s="263" t="s">
        <v>78</v>
      </c>
      <c r="D25" s="263" t="s">
        <v>100</v>
      </c>
      <c r="E25" s="251"/>
      <c r="F25" s="257"/>
      <c r="G25" s="52"/>
      <c r="H25" s="52"/>
      <c r="I25" s="52"/>
      <c r="J25" s="52"/>
      <c r="K25" s="52"/>
      <c r="L25" s="52"/>
      <c r="M25" s="52"/>
      <c r="N25" s="52"/>
      <c r="O25" s="52"/>
      <c r="P25" s="52"/>
    </row>
    <row r="26" spans="1:16" s="51" customFormat="1" ht="45" hidden="1" customHeight="1" x14ac:dyDescent="0.35">
      <c r="A26" s="266"/>
      <c r="B26" s="61" t="s">
        <v>83</v>
      </c>
      <c r="C26" s="263"/>
      <c r="D26" s="263"/>
      <c r="E26" s="251"/>
      <c r="F26" s="257"/>
      <c r="G26" s="52"/>
      <c r="H26" s="52"/>
      <c r="I26" s="52"/>
      <c r="J26" s="52"/>
      <c r="K26" s="52"/>
      <c r="L26" s="52"/>
      <c r="M26" s="52"/>
      <c r="N26" s="52"/>
      <c r="O26" s="52"/>
      <c r="P26" s="52"/>
    </row>
    <row r="27" spans="1:16" s="51" customFormat="1" ht="45" hidden="1" customHeight="1" x14ac:dyDescent="0.35">
      <c r="A27" s="266" t="s">
        <v>106</v>
      </c>
      <c r="B27" s="60" t="s">
        <v>107</v>
      </c>
      <c r="C27" s="263" t="s">
        <v>78</v>
      </c>
      <c r="D27" s="263" t="s">
        <v>100</v>
      </c>
      <c r="E27" s="251"/>
      <c r="F27" s="257"/>
      <c r="G27" s="52"/>
      <c r="H27" s="52"/>
      <c r="I27" s="52"/>
      <c r="J27" s="52"/>
      <c r="K27" s="52"/>
      <c r="L27" s="52"/>
      <c r="M27" s="52"/>
      <c r="N27" s="52"/>
      <c r="O27" s="52"/>
      <c r="P27" s="52"/>
    </row>
    <row r="28" spans="1:16" s="51" customFormat="1" ht="45" hidden="1" customHeight="1" x14ac:dyDescent="0.35">
      <c r="A28" s="266"/>
      <c r="B28" s="61" t="s">
        <v>108</v>
      </c>
      <c r="C28" s="263"/>
      <c r="D28" s="263"/>
      <c r="E28" s="251"/>
      <c r="F28" s="257"/>
      <c r="G28" s="52"/>
      <c r="H28" s="52"/>
      <c r="I28" s="52"/>
      <c r="J28" s="52"/>
      <c r="K28" s="52"/>
      <c r="L28" s="52"/>
      <c r="M28" s="52"/>
      <c r="N28" s="52"/>
      <c r="O28" s="52"/>
      <c r="P28" s="52"/>
    </row>
    <row r="29" spans="1:16" s="51" customFormat="1" ht="45" hidden="1" customHeight="1" x14ac:dyDescent="0.35">
      <c r="A29" s="58" t="s">
        <v>109</v>
      </c>
      <c r="B29" s="247" t="s">
        <v>72</v>
      </c>
      <c r="C29" s="247"/>
      <c r="D29" s="59" t="s">
        <v>73</v>
      </c>
      <c r="E29" s="59" t="s">
        <v>74</v>
      </c>
      <c r="F29" s="59" t="s">
        <v>75</v>
      </c>
      <c r="G29" s="52"/>
      <c r="H29" s="52"/>
      <c r="I29" s="52"/>
      <c r="J29" s="52"/>
      <c r="K29" s="52"/>
      <c r="L29" s="52"/>
      <c r="M29" s="52"/>
      <c r="N29" s="52"/>
      <c r="O29" s="52"/>
      <c r="P29" s="52"/>
    </row>
    <row r="30" spans="1:16" s="51" customFormat="1" ht="79.5" customHeight="1" x14ac:dyDescent="0.35">
      <c r="A30" s="266" t="s">
        <v>110</v>
      </c>
      <c r="B30" s="60" t="s">
        <v>111</v>
      </c>
      <c r="C30" s="263" t="s">
        <v>78</v>
      </c>
      <c r="D30" s="263" t="s">
        <v>112</v>
      </c>
      <c r="E30" s="251">
        <v>0.8</v>
      </c>
      <c r="F30" s="251">
        <v>0.8</v>
      </c>
      <c r="G30" s="52"/>
      <c r="H30" s="52"/>
      <c r="I30" s="52"/>
      <c r="J30" s="52"/>
      <c r="K30" s="52"/>
      <c r="L30" s="52"/>
      <c r="M30" s="52"/>
      <c r="N30" s="52"/>
      <c r="O30" s="52"/>
      <c r="P30" s="52"/>
    </row>
    <row r="31" spans="1:16" s="51" customFormat="1" ht="45" customHeight="1" x14ac:dyDescent="0.35">
      <c r="A31" s="266"/>
      <c r="B31" s="61" t="s">
        <v>113</v>
      </c>
      <c r="C31" s="263"/>
      <c r="D31" s="263"/>
      <c r="E31" s="251"/>
      <c r="F31" s="251"/>
      <c r="G31" s="52"/>
      <c r="H31" s="52"/>
      <c r="I31" s="52"/>
      <c r="J31" s="52"/>
      <c r="K31" s="52"/>
      <c r="L31" s="52"/>
      <c r="M31" s="52"/>
      <c r="N31" s="52"/>
      <c r="O31" s="52"/>
      <c r="P31" s="52"/>
    </row>
    <row r="32" spans="1:16" s="51" customFormat="1" ht="45" customHeight="1" x14ac:dyDescent="0.35">
      <c r="A32" s="266" t="s">
        <v>114</v>
      </c>
      <c r="B32" s="60" t="s">
        <v>115</v>
      </c>
      <c r="C32" s="263" t="s">
        <v>78</v>
      </c>
      <c r="D32" s="263" t="s">
        <v>112</v>
      </c>
      <c r="E32" s="251">
        <v>0.8</v>
      </c>
      <c r="F32" s="251">
        <v>0.8</v>
      </c>
      <c r="G32" s="52"/>
      <c r="H32" s="52"/>
      <c r="I32" s="52"/>
      <c r="J32" s="52"/>
      <c r="K32" s="52"/>
      <c r="L32" s="52"/>
      <c r="M32" s="52"/>
      <c r="N32" s="52"/>
      <c r="O32" s="52"/>
      <c r="P32" s="52"/>
    </row>
    <row r="33" spans="1:16" s="51" customFormat="1" ht="45" customHeight="1" x14ac:dyDescent="0.35">
      <c r="A33" s="266"/>
      <c r="B33" s="61" t="s">
        <v>116</v>
      </c>
      <c r="C33" s="263"/>
      <c r="D33" s="263"/>
      <c r="E33" s="251"/>
      <c r="F33" s="251"/>
      <c r="G33" s="52"/>
      <c r="H33" s="52"/>
      <c r="I33" s="52"/>
      <c r="J33" s="52"/>
      <c r="K33" s="52"/>
      <c r="L33" s="52"/>
      <c r="M33" s="52"/>
      <c r="N33" s="52"/>
      <c r="O33" s="52"/>
      <c r="P33" s="52"/>
    </row>
    <row r="34" spans="1:16" s="51" customFormat="1" ht="45" customHeight="1" x14ac:dyDescent="0.35">
      <c r="A34" s="266" t="s">
        <v>117</v>
      </c>
      <c r="B34" s="60" t="s">
        <v>118</v>
      </c>
      <c r="C34" s="263" t="s">
        <v>78</v>
      </c>
      <c r="D34" s="263" t="s">
        <v>112</v>
      </c>
      <c r="E34" s="251"/>
      <c r="F34" s="257"/>
      <c r="G34" s="52"/>
      <c r="H34" s="52"/>
      <c r="I34" s="52"/>
      <c r="J34" s="52"/>
      <c r="K34" s="52"/>
      <c r="L34" s="52"/>
      <c r="M34" s="52"/>
      <c r="N34" s="52"/>
      <c r="O34" s="52"/>
      <c r="P34" s="52"/>
    </row>
    <row r="35" spans="1:16" s="51" customFormat="1" ht="45" hidden="1" customHeight="1" x14ac:dyDescent="0.35">
      <c r="A35" s="266"/>
      <c r="B35" s="61" t="s">
        <v>119</v>
      </c>
      <c r="C35" s="263"/>
      <c r="D35" s="263"/>
      <c r="E35" s="251"/>
      <c r="F35" s="257"/>
      <c r="G35" s="52"/>
      <c r="H35" s="52"/>
      <c r="I35" s="52"/>
      <c r="J35" s="52"/>
      <c r="K35" s="52"/>
      <c r="L35" s="52"/>
      <c r="M35" s="52"/>
      <c r="N35" s="52"/>
      <c r="O35" s="52"/>
      <c r="P35" s="52"/>
    </row>
    <row r="36" spans="1:16" s="51" customFormat="1" ht="45" hidden="1" customHeight="1" x14ac:dyDescent="0.35">
      <c r="A36" s="58" t="s">
        <v>4</v>
      </c>
      <c r="B36" s="247" t="s">
        <v>72</v>
      </c>
      <c r="C36" s="247"/>
      <c r="D36" s="59" t="s">
        <v>73</v>
      </c>
      <c r="E36" s="59" t="s">
        <v>74</v>
      </c>
      <c r="F36" s="59" t="s">
        <v>75</v>
      </c>
      <c r="G36" s="52"/>
      <c r="H36" s="52"/>
      <c r="I36" s="52"/>
      <c r="J36" s="52"/>
      <c r="K36" s="52"/>
      <c r="L36" s="52"/>
      <c r="M36" s="52"/>
      <c r="N36" s="52"/>
      <c r="O36" s="52"/>
      <c r="P36" s="52"/>
    </row>
    <row r="37" spans="1:16" s="51" customFormat="1" ht="79.5" customHeight="1" x14ac:dyDescent="0.35">
      <c r="A37" s="248" t="s">
        <v>120</v>
      </c>
      <c r="B37" s="62" t="s">
        <v>121</v>
      </c>
      <c r="C37" s="263" t="s">
        <v>78</v>
      </c>
      <c r="D37" s="262" t="s">
        <v>122</v>
      </c>
      <c r="E37" s="264">
        <v>3.0000000000000001E-3</v>
      </c>
      <c r="F37" s="265">
        <v>0.8</v>
      </c>
      <c r="G37" s="52"/>
      <c r="H37" s="52"/>
      <c r="I37" s="52"/>
      <c r="J37" s="52"/>
      <c r="K37" s="52"/>
      <c r="L37" s="52"/>
      <c r="M37" s="52"/>
      <c r="N37" s="52"/>
      <c r="O37" s="52"/>
      <c r="P37" s="52"/>
    </row>
    <row r="38" spans="1:16" s="51" customFormat="1" ht="45" customHeight="1" x14ac:dyDescent="0.35">
      <c r="A38" s="248"/>
      <c r="B38" s="63" t="s">
        <v>123</v>
      </c>
      <c r="C38" s="263"/>
      <c r="D38" s="262"/>
      <c r="E38" s="264"/>
      <c r="F38" s="265"/>
      <c r="G38" s="52"/>
      <c r="H38" s="52"/>
      <c r="I38" s="52"/>
      <c r="J38" s="52"/>
      <c r="K38" s="52"/>
      <c r="L38" s="52"/>
      <c r="M38" s="52"/>
      <c r="N38" s="52"/>
      <c r="O38" s="52"/>
      <c r="P38" s="52"/>
    </row>
    <row r="39" spans="1:16" s="51" customFormat="1" ht="45" customHeight="1" x14ac:dyDescent="0.35">
      <c r="A39" s="248" t="s">
        <v>124</v>
      </c>
      <c r="B39" s="62" t="s">
        <v>125</v>
      </c>
      <c r="C39" s="263" t="s">
        <v>78</v>
      </c>
      <c r="D39" s="262" t="s">
        <v>92</v>
      </c>
      <c r="E39" s="251"/>
      <c r="F39" s="257"/>
      <c r="G39" s="52"/>
      <c r="H39" s="52"/>
      <c r="I39" s="52"/>
      <c r="J39" s="52"/>
      <c r="K39" s="52"/>
      <c r="L39" s="52"/>
      <c r="M39" s="52"/>
      <c r="N39" s="52"/>
      <c r="O39" s="52"/>
      <c r="P39" s="52"/>
    </row>
    <row r="40" spans="1:16" s="51" customFormat="1" ht="45" hidden="1" customHeight="1" x14ac:dyDescent="0.35">
      <c r="A40" s="248"/>
      <c r="B40" s="63" t="s">
        <v>126</v>
      </c>
      <c r="C40" s="263"/>
      <c r="D40" s="262"/>
      <c r="E40" s="251"/>
      <c r="F40" s="257"/>
      <c r="G40" s="52"/>
      <c r="H40" s="52"/>
      <c r="I40" s="52"/>
      <c r="J40" s="52"/>
      <c r="K40" s="52"/>
      <c r="L40" s="52"/>
      <c r="M40" s="52"/>
      <c r="N40" s="52"/>
      <c r="O40" s="52"/>
      <c r="P40" s="52"/>
    </row>
    <row r="41" spans="1:16" s="51" customFormat="1" ht="45" hidden="1" customHeight="1" x14ac:dyDescent="0.35">
      <c r="A41" s="248" t="s">
        <v>127</v>
      </c>
      <c r="B41" s="249" t="s">
        <v>128</v>
      </c>
      <c r="C41" s="249"/>
      <c r="D41" s="262" t="s">
        <v>92</v>
      </c>
      <c r="E41" s="251"/>
      <c r="F41" s="257"/>
      <c r="G41" s="52"/>
      <c r="H41" s="52"/>
      <c r="I41" s="52"/>
      <c r="J41" s="52"/>
      <c r="K41" s="52"/>
      <c r="L41" s="52"/>
      <c r="M41" s="52"/>
      <c r="N41" s="52"/>
      <c r="O41" s="52"/>
      <c r="P41" s="52"/>
    </row>
    <row r="42" spans="1:16" s="51" customFormat="1" ht="45" hidden="1" customHeight="1" x14ac:dyDescent="0.35">
      <c r="A42" s="248"/>
      <c r="B42" s="246" t="s">
        <v>129</v>
      </c>
      <c r="C42" s="246"/>
      <c r="D42" s="262"/>
      <c r="E42" s="251"/>
      <c r="F42" s="257"/>
      <c r="G42" s="52"/>
      <c r="H42" s="52"/>
      <c r="I42" s="52"/>
      <c r="J42" s="52"/>
      <c r="K42" s="52"/>
      <c r="L42" s="52"/>
      <c r="M42" s="52"/>
      <c r="N42" s="52"/>
      <c r="O42" s="52"/>
      <c r="P42" s="52"/>
    </row>
    <row r="43" spans="1:16" s="51" customFormat="1" ht="45" hidden="1" customHeight="1" x14ac:dyDescent="0.35">
      <c r="A43" s="248" t="s">
        <v>130</v>
      </c>
      <c r="B43" s="62" t="s">
        <v>131</v>
      </c>
      <c r="C43" s="250" t="s">
        <v>78</v>
      </c>
      <c r="D43" s="262" t="s">
        <v>92</v>
      </c>
      <c r="E43" s="251"/>
      <c r="F43" s="257"/>
      <c r="G43" s="52"/>
      <c r="H43" s="52"/>
      <c r="I43" s="52"/>
      <c r="J43" s="52"/>
      <c r="K43" s="52"/>
      <c r="L43" s="52"/>
      <c r="M43" s="52"/>
      <c r="N43" s="52"/>
      <c r="O43" s="52"/>
      <c r="P43" s="52"/>
    </row>
    <row r="44" spans="1:16" s="51" customFormat="1" ht="45" hidden="1" customHeight="1" x14ac:dyDescent="0.35">
      <c r="A44" s="248"/>
      <c r="B44" s="63" t="s">
        <v>132</v>
      </c>
      <c r="C44" s="250"/>
      <c r="D44" s="262"/>
      <c r="E44" s="251"/>
      <c r="F44" s="257"/>
      <c r="G44" s="52"/>
      <c r="H44" s="52"/>
      <c r="I44" s="52"/>
      <c r="J44" s="52"/>
      <c r="K44" s="52"/>
      <c r="L44" s="52"/>
      <c r="M44" s="52"/>
      <c r="N44" s="52"/>
      <c r="O44" s="52"/>
      <c r="P44" s="52"/>
    </row>
    <row r="45" spans="1:16" ht="45" hidden="1" customHeight="1" x14ac:dyDescent="0.35">
      <c r="A45" s="58" t="s">
        <v>133</v>
      </c>
      <c r="B45" s="247" t="s">
        <v>72</v>
      </c>
      <c r="C45" s="247"/>
      <c r="D45" s="59" t="s">
        <v>73</v>
      </c>
      <c r="E45" s="59" t="s">
        <v>74</v>
      </c>
      <c r="F45" s="59" t="s">
        <v>75</v>
      </c>
    </row>
    <row r="46" spans="1:16" s="51" customFormat="1" ht="79.5" customHeight="1" x14ac:dyDescent="0.35">
      <c r="A46" s="248" t="s">
        <v>134</v>
      </c>
      <c r="B46" s="62" t="s">
        <v>135</v>
      </c>
      <c r="C46" s="250" t="s">
        <v>78</v>
      </c>
      <c r="D46" s="250" t="s">
        <v>136</v>
      </c>
      <c r="E46" s="261" t="s">
        <v>137</v>
      </c>
      <c r="F46" s="261" t="s">
        <v>137</v>
      </c>
      <c r="G46" s="52"/>
      <c r="H46" s="52"/>
      <c r="I46" s="52"/>
      <c r="J46" s="52"/>
      <c r="K46" s="52"/>
      <c r="L46" s="52"/>
      <c r="M46" s="52"/>
      <c r="N46" s="52"/>
      <c r="O46" s="52"/>
      <c r="P46" s="52"/>
    </row>
    <row r="47" spans="1:16" ht="45" hidden="1" customHeight="1" x14ac:dyDescent="0.35">
      <c r="A47" s="248"/>
      <c r="B47" s="63" t="s">
        <v>138</v>
      </c>
      <c r="C47" s="250"/>
      <c r="D47" s="250"/>
      <c r="E47" s="261"/>
      <c r="F47" s="261"/>
    </row>
    <row r="48" spans="1:16" ht="45" hidden="1" customHeight="1" x14ac:dyDescent="0.35">
      <c r="A48" s="248" t="s">
        <v>139</v>
      </c>
      <c r="B48" s="62" t="s">
        <v>140</v>
      </c>
      <c r="C48" s="250" t="s">
        <v>78</v>
      </c>
      <c r="D48" s="250" t="s">
        <v>136</v>
      </c>
      <c r="E48" s="260">
        <v>1.9199999999999998E-2</v>
      </c>
      <c r="F48" s="260">
        <v>1.9199999999999998E-2</v>
      </c>
    </row>
    <row r="49" spans="1:16" ht="45" customHeight="1" x14ac:dyDescent="0.35">
      <c r="A49" s="248"/>
      <c r="B49" s="63" t="s">
        <v>138</v>
      </c>
      <c r="C49" s="250"/>
      <c r="D49" s="250"/>
      <c r="E49" s="260"/>
      <c r="F49" s="260"/>
    </row>
    <row r="50" spans="1:16" ht="84" customHeight="1" x14ac:dyDescent="0.35">
      <c r="A50" s="58" t="s">
        <v>5</v>
      </c>
      <c r="B50" s="247" t="s">
        <v>72</v>
      </c>
      <c r="C50" s="247"/>
      <c r="D50" s="59" t="s">
        <v>73</v>
      </c>
      <c r="E50" s="59" t="s">
        <v>74</v>
      </c>
      <c r="F50" s="59" t="s">
        <v>75</v>
      </c>
    </row>
    <row r="51" spans="1:16" s="51" customFormat="1" ht="79.5" customHeight="1" x14ac:dyDescent="0.35">
      <c r="A51" s="64" t="s">
        <v>141</v>
      </c>
      <c r="B51" s="250" t="s">
        <v>142</v>
      </c>
      <c r="C51" s="250"/>
      <c r="D51" s="65" t="s">
        <v>79</v>
      </c>
      <c r="E51" s="66">
        <v>500</v>
      </c>
      <c r="F51" s="66">
        <v>500</v>
      </c>
      <c r="G51" s="52"/>
      <c r="H51" s="52"/>
      <c r="I51" s="52"/>
      <c r="J51" s="52"/>
      <c r="K51" s="52"/>
      <c r="L51" s="52"/>
      <c r="M51" s="52"/>
      <c r="N51" s="52"/>
      <c r="O51" s="52"/>
      <c r="P51" s="52"/>
    </row>
    <row r="52" spans="1:16" s="51" customFormat="1" ht="90" customHeight="1" x14ac:dyDescent="0.35">
      <c r="A52" s="248" t="s">
        <v>143</v>
      </c>
      <c r="B52" s="62" t="s">
        <v>144</v>
      </c>
      <c r="C52" s="250" t="s">
        <v>78</v>
      </c>
      <c r="D52" s="250" t="s">
        <v>112</v>
      </c>
      <c r="E52" s="257">
        <v>0.7</v>
      </c>
      <c r="F52" s="257">
        <v>0.7</v>
      </c>
      <c r="G52" s="52"/>
      <c r="H52" s="52"/>
      <c r="I52" s="52"/>
      <c r="J52" s="52"/>
      <c r="K52" s="52"/>
      <c r="L52" s="52"/>
      <c r="M52" s="52"/>
      <c r="N52" s="52"/>
      <c r="O52" s="52"/>
      <c r="P52" s="52"/>
    </row>
    <row r="53" spans="1:16" s="51" customFormat="1" ht="45" customHeight="1" x14ac:dyDescent="0.35">
      <c r="A53" s="248"/>
      <c r="B53" s="63" t="s">
        <v>145</v>
      </c>
      <c r="C53" s="250"/>
      <c r="D53" s="250"/>
      <c r="E53" s="257"/>
      <c r="F53" s="257"/>
      <c r="G53" s="52"/>
      <c r="H53" s="52"/>
      <c r="I53" s="52"/>
      <c r="J53" s="52"/>
      <c r="K53" s="52"/>
      <c r="L53" s="52"/>
      <c r="M53" s="52"/>
      <c r="N53" s="52"/>
      <c r="O53" s="52"/>
      <c r="P53" s="52"/>
    </row>
    <row r="54" spans="1:16" s="51" customFormat="1" ht="45" customHeight="1" x14ac:dyDescent="0.35">
      <c r="A54" s="248" t="s">
        <v>146</v>
      </c>
      <c r="B54" s="62" t="s">
        <v>147</v>
      </c>
      <c r="C54" s="250" t="s">
        <v>78</v>
      </c>
      <c r="D54" s="250" t="s">
        <v>112</v>
      </c>
      <c r="E54" s="257">
        <v>0.75</v>
      </c>
      <c r="F54" s="257">
        <v>0.75</v>
      </c>
      <c r="G54" s="52"/>
      <c r="H54" s="52"/>
      <c r="I54" s="52"/>
      <c r="J54" s="52"/>
      <c r="K54" s="52"/>
      <c r="L54" s="52"/>
      <c r="M54" s="52"/>
      <c r="N54" s="52"/>
      <c r="O54" s="52"/>
      <c r="P54" s="52"/>
    </row>
    <row r="55" spans="1:16" s="51" customFormat="1" ht="45" customHeight="1" x14ac:dyDescent="0.35">
      <c r="A55" s="248"/>
      <c r="B55" s="63" t="s">
        <v>148</v>
      </c>
      <c r="C55" s="250"/>
      <c r="D55" s="250"/>
      <c r="E55" s="257"/>
      <c r="F55" s="257"/>
      <c r="G55" s="52"/>
      <c r="H55" s="52"/>
      <c r="I55" s="52"/>
      <c r="J55" s="52"/>
      <c r="K55" s="52"/>
      <c r="L55" s="52"/>
      <c r="M55" s="52"/>
      <c r="N55" s="52"/>
      <c r="O55" s="52"/>
      <c r="P55" s="52"/>
    </row>
    <row r="56" spans="1:16" s="51" customFormat="1" ht="45" customHeight="1" x14ac:dyDescent="0.35">
      <c r="A56" s="64" t="s">
        <v>149</v>
      </c>
      <c r="B56" s="250" t="s">
        <v>150</v>
      </c>
      <c r="C56" s="250"/>
      <c r="D56" s="65" t="s">
        <v>92</v>
      </c>
      <c r="E56" s="67">
        <v>7500</v>
      </c>
      <c r="F56" s="67">
        <v>7500</v>
      </c>
      <c r="G56" s="52"/>
      <c r="H56" s="52"/>
      <c r="I56" s="52"/>
      <c r="J56" s="52"/>
      <c r="K56" s="52"/>
      <c r="L56" s="52"/>
      <c r="M56" s="52"/>
      <c r="N56" s="52"/>
      <c r="O56" s="52"/>
      <c r="P56" s="52"/>
    </row>
    <row r="57" spans="1:16" s="51" customFormat="1" ht="90" customHeight="1" x14ac:dyDescent="0.35">
      <c r="A57" s="58" t="s">
        <v>6</v>
      </c>
      <c r="B57" s="247" t="s">
        <v>72</v>
      </c>
      <c r="C57" s="247"/>
      <c r="D57" s="59" t="s">
        <v>73</v>
      </c>
      <c r="E57" s="59" t="s">
        <v>74</v>
      </c>
      <c r="F57" s="59" t="s">
        <v>75</v>
      </c>
      <c r="G57" s="52"/>
      <c r="H57" s="52"/>
      <c r="I57" s="52"/>
      <c r="J57" s="52"/>
      <c r="K57" s="52"/>
      <c r="L57" s="52"/>
      <c r="M57" s="52"/>
      <c r="N57" s="52"/>
      <c r="O57" s="52"/>
      <c r="P57" s="52"/>
    </row>
    <row r="58" spans="1:16" s="51" customFormat="1" ht="79.5" customHeight="1" x14ac:dyDescent="0.35">
      <c r="A58" s="259" t="s">
        <v>151</v>
      </c>
      <c r="B58" s="68" t="s">
        <v>152</v>
      </c>
      <c r="C58" s="250" t="s">
        <v>78</v>
      </c>
      <c r="D58" s="250" t="s">
        <v>136</v>
      </c>
      <c r="E58" s="257">
        <v>0.5</v>
      </c>
      <c r="F58" s="257">
        <v>0.5</v>
      </c>
      <c r="G58" s="52"/>
      <c r="H58" s="52"/>
      <c r="I58" s="52"/>
      <c r="J58" s="52"/>
      <c r="K58" s="52"/>
      <c r="L58" s="52"/>
      <c r="M58" s="52"/>
      <c r="N58" s="52"/>
      <c r="O58" s="52"/>
      <c r="P58" s="52"/>
    </row>
    <row r="59" spans="1:16" s="51" customFormat="1" ht="45" customHeight="1" x14ac:dyDescent="0.35">
      <c r="A59" s="259"/>
      <c r="B59" s="69" t="s">
        <v>153</v>
      </c>
      <c r="C59" s="250"/>
      <c r="D59" s="250"/>
      <c r="E59" s="257"/>
      <c r="F59" s="257"/>
      <c r="G59" s="52"/>
      <c r="H59" s="52"/>
      <c r="I59" s="52"/>
      <c r="J59" s="52"/>
      <c r="K59" s="52"/>
      <c r="L59" s="52"/>
      <c r="M59" s="52"/>
      <c r="N59" s="52"/>
      <c r="O59" s="52"/>
      <c r="P59" s="52"/>
    </row>
    <row r="60" spans="1:16" s="51" customFormat="1" ht="45" customHeight="1" x14ac:dyDescent="0.35">
      <c r="A60" s="258" t="s">
        <v>154</v>
      </c>
      <c r="B60" s="70" t="s">
        <v>155</v>
      </c>
      <c r="C60" s="250" t="s">
        <v>78</v>
      </c>
      <c r="D60" s="250" t="s">
        <v>136</v>
      </c>
      <c r="E60" s="257">
        <v>0.5</v>
      </c>
      <c r="F60" s="257">
        <v>0.5</v>
      </c>
      <c r="G60" s="52"/>
      <c r="H60" s="52"/>
      <c r="I60" s="52"/>
      <c r="J60" s="52"/>
      <c r="K60" s="52"/>
      <c r="L60" s="52"/>
      <c r="M60" s="52"/>
      <c r="N60" s="52"/>
      <c r="O60" s="52"/>
      <c r="P60" s="52"/>
    </row>
    <row r="61" spans="1:16" s="51" customFormat="1" ht="45" customHeight="1" x14ac:dyDescent="0.35">
      <c r="A61" s="258"/>
      <c r="B61" s="71" t="s">
        <v>156</v>
      </c>
      <c r="C61" s="250"/>
      <c r="D61" s="250"/>
      <c r="E61" s="257"/>
      <c r="F61" s="257"/>
      <c r="G61" s="52"/>
      <c r="H61" s="52"/>
      <c r="I61" s="52"/>
      <c r="J61" s="52"/>
      <c r="K61" s="52"/>
      <c r="L61" s="52"/>
      <c r="M61" s="52"/>
      <c r="N61" s="52"/>
      <c r="O61" s="52"/>
      <c r="P61" s="52"/>
    </row>
    <row r="62" spans="1:16" s="51" customFormat="1" ht="45" customHeight="1" x14ac:dyDescent="0.35">
      <c r="A62" s="248" t="s">
        <v>157</v>
      </c>
      <c r="B62" s="249" t="s">
        <v>158</v>
      </c>
      <c r="C62" s="249"/>
      <c r="D62" s="250" t="s">
        <v>92</v>
      </c>
      <c r="E62" s="251"/>
      <c r="F62" s="257"/>
      <c r="G62" s="52"/>
      <c r="H62" s="52"/>
      <c r="I62" s="52"/>
      <c r="J62" s="52"/>
      <c r="K62" s="52"/>
      <c r="L62" s="52"/>
      <c r="M62" s="52"/>
      <c r="N62" s="52"/>
      <c r="O62" s="52"/>
      <c r="P62" s="52"/>
    </row>
    <row r="63" spans="1:16" s="51" customFormat="1" ht="45" hidden="1" customHeight="1" x14ac:dyDescent="0.35">
      <c r="A63" s="248"/>
      <c r="B63" s="246" t="s">
        <v>159</v>
      </c>
      <c r="C63" s="246"/>
      <c r="D63" s="250"/>
      <c r="E63" s="251"/>
      <c r="F63" s="257"/>
      <c r="G63" s="52"/>
      <c r="H63" s="52"/>
      <c r="I63" s="52"/>
      <c r="J63" s="52"/>
      <c r="K63" s="52"/>
      <c r="L63" s="52"/>
      <c r="M63" s="52"/>
      <c r="N63" s="52"/>
      <c r="O63" s="52"/>
      <c r="P63" s="52"/>
    </row>
    <row r="64" spans="1:16" s="51" customFormat="1" ht="45" hidden="1" customHeight="1" x14ac:dyDescent="0.35">
      <c r="A64" s="58" t="s">
        <v>7</v>
      </c>
      <c r="B64" s="247" t="s">
        <v>72</v>
      </c>
      <c r="C64" s="247"/>
      <c r="D64" s="59" t="s">
        <v>73</v>
      </c>
      <c r="E64" s="59" t="s">
        <v>74</v>
      </c>
      <c r="F64" s="59" t="s">
        <v>75</v>
      </c>
      <c r="G64" s="52"/>
      <c r="H64" s="52"/>
      <c r="I64" s="52"/>
      <c r="J64" s="52"/>
      <c r="K64" s="52"/>
      <c r="L64" s="52"/>
      <c r="M64" s="52"/>
      <c r="N64" s="52"/>
      <c r="O64" s="52"/>
      <c r="P64" s="52"/>
    </row>
    <row r="65" spans="1:16" s="51" customFormat="1" ht="79.5" customHeight="1" x14ac:dyDescent="0.35">
      <c r="A65" s="248" t="s">
        <v>160</v>
      </c>
      <c r="B65" s="249" t="s">
        <v>161</v>
      </c>
      <c r="C65" s="249"/>
      <c r="D65" s="250" t="s">
        <v>112</v>
      </c>
      <c r="E65" s="254">
        <v>5.72</v>
      </c>
      <c r="F65" s="254">
        <v>5.86</v>
      </c>
      <c r="G65" s="52"/>
      <c r="H65" s="52"/>
      <c r="I65" s="52"/>
      <c r="J65" s="52"/>
      <c r="K65" s="52"/>
      <c r="L65" s="52"/>
      <c r="M65" s="52"/>
      <c r="N65" s="52"/>
      <c r="O65" s="52"/>
      <c r="P65" s="52"/>
    </row>
    <row r="66" spans="1:16" s="51" customFormat="1" ht="45" customHeight="1" x14ac:dyDescent="0.35">
      <c r="A66" s="248"/>
      <c r="B66" s="246" t="s">
        <v>162</v>
      </c>
      <c r="C66" s="246"/>
      <c r="D66" s="250"/>
      <c r="E66" s="254"/>
      <c r="F66" s="254"/>
      <c r="G66" s="52"/>
      <c r="H66" s="52"/>
      <c r="I66" s="52"/>
      <c r="J66" s="52"/>
      <c r="K66" s="52"/>
      <c r="L66" s="52"/>
      <c r="M66" s="52"/>
      <c r="N66" s="52"/>
      <c r="O66" s="52"/>
      <c r="P66" s="52"/>
    </row>
    <row r="67" spans="1:16" s="51" customFormat="1" ht="45" customHeight="1" x14ac:dyDescent="0.35">
      <c r="A67" s="248" t="s">
        <v>163</v>
      </c>
      <c r="B67" s="62" t="s">
        <v>164</v>
      </c>
      <c r="C67" s="250" t="s">
        <v>78</v>
      </c>
      <c r="D67" s="250" t="s">
        <v>112</v>
      </c>
      <c r="E67" s="253">
        <v>0.03</v>
      </c>
      <c r="F67" s="253">
        <v>0.03</v>
      </c>
      <c r="G67" s="52"/>
      <c r="H67" s="52"/>
      <c r="I67" s="52"/>
      <c r="J67" s="52"/>
      <c r="K67" s="52"/>
      <c r="L67" s="52"/>
      <c r="M67" s="52"/>
      <c r="N67" s="52"/>
      <c r="O67" s="52"/>
      <c r="P67" s="52"/>
    </row>
    <row r="68" spans="1:16" s="51" customFormat="1" ht="45" customHeight="1" x14ac:dyDescent="0.35">
      <c r="A68" s="248"/>
      <c r="B68" s="63" t="s">
        <v>161</v>
      </c>
      <c r="C68" s="250"/>
      <c r="D68" s="250"/>
      <c r="E68" s="253"/>
      <c r="F68" s="253"/>
      <c r="G68" s="52"/>
      <c r="H68" s="52"/>
      <c r="I68" s="52"/>
      <c r="J68" s="52"/>
      <c r="K68" s="52"/>
      <c r="L68" s="52"/>
      <c r="M68" s="52"/>
      <c r="N68" s="52"/>
      <c r="O68" s="52"/>
      <c r="P68" s="52"/>
    </row>
    <row r="69" spans="1:16" ht="45" customHeight="1" x14ac:dyDescent="0.35">
      <c r="A69" s="248" t="s">
        <v>165</v>
      </c>
      <c r="B69" s="62" t="s">
        <v>166</v>
      </c>
      <c r="C69" s="250" t="s">
        <v>78</v>
      </c>
      <c r="D69" s="250" t="s">
        <v>112</v>
      </c>
      <c r="E69" s="251"/>
      <c r="F69" s="257"/>
    </row>
    <row r="70" spans="1:16" s="51" customFormat="1" ht="45" hidden="1" customHeight="1" x14ac:dyDescent="0.35">
      <c r="A70" s="248"/>
      <c r="B70" s="63" t="s">
        <v>161</v>
      </c>
      <c r="C70" s="250"/>
      <c r="D70" s="250"/>
      <c r="E70" s="251"/>
      <c r="F70" s="257"/>
    </row>
    <row r="71" spans="1:16" s="51" customFormat="1" ht="45" hidden="1" customHeight="1" x14ac:dyDescent="0.35">
      <c r="A71" s="58" t="s">
        <v>8</v>
      </c>
      <c r="B71" s="247" t="s">
        <v>72</v>
      </c>
      <c r="C71" s="247"/>
      <c r="D71" s="59" t="s">
        <v>73</v>
      </c>
      <c r="E71" s="59" t="s">
        <v>74</v>
      </c>
      <c r="F71" s="59" t="s">
        <v>75</v>
      </c>
    </row>
    <row r="72" spans="1:16" s="51" customFormat="1" ht="79.5" customHeight="1" x14ac:dyDescent="0.35">
      <c r="A72" s="248" t="s">
        <v>167</v>
      </c>
      <c r="B72" s="249" t="s">
        <v>168</v>
      </c>
      <c r="C72" s="249"/>
      <c r="D72" s="250" t="s">
        <v>169</v>
      </c>
      <c r="E72" s="254">
        <v>1050.8599999999999</v>
      </c>
      <c r="F72" s="254">
        <v>1008.09</v>
      </c>
      <c r="G72" s="52"/>
      <c r="H72" s="52"/>
      <c r="I72" s="52"/>
      <c r="J72" s="52"/>
      <c r="K72" s="52"/>
      <c r="L72" s="52"/>
      <c r="M72" s="52"/>
      <c r="N72" s="52"/>
      <c r="O72" s="52"/>
      <c r="P72" s="52"/>
    </row>
    <row r="73" spans="1:16" ht="45" customHeight="1" x14ac:dyDescent="0.35">
      <c r="A73" s="248"/>
      <c r="B73" s="246" t="s">
        <v>170</v>
      </c>
      <c r="C73" s="246"/>
      <c r="D73" s="250"/>
      <c r="E73" s="254"/>
      <c r="F73" s="254"/>
    </row>
    <row r="74" spans="1:16" ht="45" customHeight="1" x14ac:dyDescent="0.35">
      <c r="A74" s="248" t="s">
        <v>171</v>
      </c>
      <c r="B74" s="62" t="s">
        <v>172</v>
      </c>
      <c r="C74" s="250" t="s">
        <v>78</v>
      </c>
      <c r="D74" s="250" t="s">
        <v>173</v>
      </c>
      <c r="E74" s="255">
        <v>0.49099999999999999</v>
      </c>
      <c r="F74" s="256">
        <f>FORM.3!M5/FORM.1!F10</f>
        <v>0.49797506805832248</v>
      </c>
    </row>
    <row r="75" spans="1:16" ht="45" customHeight="1" x14ac:dyDescent="0.35">
      <c r="A75" s="248"/>
      <c r="B75" s="63" t="s">
        <v>168</v>
      </c>
      <c r="C75" s="250"/>
      <c r="D75" s="250"/>
      <c r="E75" s="255"/>
      <c r="F75" s="256"/>
    </row>
    <row r="76" spans="1:16" ht="45" customHeight="1" x14ac:dyDescent="0.35">
      <c r="A76" s="248" t="s">
        <v>174</v>
      </c>
      <c r="B76" s="249" t="s">
        <v>175</v>
      </c>
      <c r="C76" s="249"/>
      <c r="D76" s="250" t="s">
        <v>92</v>
      </c>
      <c r="E76" s="254">
        <v>5.35</v>
      </c>
      <c r="F76" s="254">
        <v>15.54</v>
      </c>
    </row>
    <row r="77" spans="1:16" ht="45" customHeight="1" x14ac:dyDescent="0.35">
      <c r="A77" s="248"/>
      <c r="B77" s="246" t="s">
        <v>176</v>
      </c>
      <c r="C77" s="246"/>
      <c r="D77" s="250"/>
      <c r="E77" s="254"/>
      <c r="F77" s="254"/>
    </row>
    <row r="78" spans="1:16" ht="45" customHeight="1" x14ac:dyDescent="0.35">
      <c r="A78" s="248" t="s">
        <v>177</v>
      </c>
      <c r="B78" s="62" t="s">
        <v>178</v>
      </c>
      <c r="C78" s="250" t="s">
        <v>78</v>
      </c>
      <c r="D78" s="250" t="s">
        <v>100</v>
      </c>
      <c r="E78" s="252">
        <v>0.28199999999999997</v>
      </c>
      <c r="F78" s="253">
        <v>0.28100000000000003</v>
      </c>
    </row>
    <row r="79" spans="1:16" ht="45" customHeight="1" x14ac:dyDescent="0.35">
      <c r="A79" s="248"/>
      <c r="B79" s="63" t="s">
        <v>179</v>
      </c>
      <c r="C79" s="250"/>
      <c r="D79" s="250"/>
      <c r="E79" s="252"/>
      <c r="F79" s="253"/>
    </row>
    <row r="80" spans="1:16" s="51" customFormat="1" ht="45" customHeight="1" x14ac:dyDescent="0.35">
      <c r="A80" s="248" t="s">
        <v>180</v>
      </c>
      <c r="B80" s="62" t="s">
        <v>181</v>
      </c>
      <c r="C80" s="250" t="s">
        <v>78</v>
      </c>
      <c r="D80" s="250" t="s">
        <v>100</v>
      </c>
      <c r="E80" s="252">
        <v>0.56000000000000005</v>
      </c>
      <c r="F80" s="253">
        <v>0.54900000000000004</v>
      </c>
      <c r="G80" s="52"/>
      <c r="H80" s="52"/>
      <c r="I80" s="52"/>
      <c r="J80" s="52"/>
      <c r="K80" s="52"/>
      <c r="L80" s="52"/>
      <c r="M80" s="52"/>
      <c r="N80" s="52"/>
      <c r="O80" s="52"/>
      <c r="P80" s="52"/>
    </row>
    <row r="81" spans="1:16" s="51" customFormat="1" ht="45" customHeight="1" x14ac:dyDescent="0.35">
      <c r="A81" s="248"/>
      <c r="B81" s="63" t="s">
        <v>182</v>
      </c>
      <c r="C81" s="250"/>
      <c r="D81" s="250"/>
      <c r="E81" s="252"/>
      <c r="F81" s="253"/>
      <c r="G81" s="52"/>
      <c r="H81" s="52"/>
      <c r="I81" s="52"/>
      <c r="J81" s="52"/>
      <c r="K81" s="52"/>
      <c r="L81" s="52"/>
      <c r="M81" s="52"/>
      <c r="N81" s="52"/>
      <c r="O81" s="52"/>
      <c r="P81" s="52"/>
    </row>
    <row r="82" spans="1:16" s="51" customFormat="1" ht="69" customHeight="1" x14ac:dyDescent="0.35">
      <c r="A82" s="58" t="s">
        <v>10</v>
      </c>
      <c r="B82" s="247" t="s">
        <v>72</v>
      </c>
      <c r="C82" s="247"/>
      <c r="D82" s="59" t="s">
        <v>73</v>
      </c>
      <c r="E82" s="59" t="s">
        <v>74</v>
      </c>
      <c r="F82" s="59" t="s">
        <v>75</v>
      </c>
      <c r="G82" s="52"/>
      <c r="H82" s="52"/>
      <c r="I82" s="52"/>
      <c r="J82" s="52"/>
      <c r="K82" s="52"/>
      <c r="L82" s="52"/>
      <c r="M82" s="52"/>
      <c r="N82" s="52"/>
      <c r="O82" s="52"/>
      <c r="P82" s="52"/>
    </row>
    <row r="83" spans="1:16" s="51" customFormat="1" ht="79.5" customHeight="1" x14ac:dyDescent="0.35">
      <c r="A83" s="248" t="s">
        <v>183</v>
      </c>
      <c r="B83" s="249" t="s">
        <v>184</v>
      </c>
      <c r="C83" s="249"/>
      <c r="D83" s="250" t="s">
        <v>136</v>
      </c>
      <c r="E83" s="251" t="s">
        <v>185</v>
      </c>
      <c r="F83" s="251" t="s">
        <v>185</v>
      </c>
      <c r="G83" s="52"/>
      <c r="H83" s="52"/>
      <c r="I83" s="52"/>
      <c r="J83" s="52"/>
      <c r="K83" s="52"/>
      <c r="L83" s="52"/>
      <c r="M83" s="52"/>
      <c r="N83" s="52"/>
      <c r="O83" s="52"/>
      <c r="P83" s="52"/>
    </row>
    <row r="84" spans="1:16" s="51" customFormat="1" ht="45" customHeight="1" x14ac:dyDescent="0.35">
      <c r="A84" s="248"/>
      <c r="B84" s="246" t="s">
        <v>186</v>
      </c>
      <c r="C84" s="246"/>
      <c r="D84" s="250"/>
      <c r="E84" s="251"/>
      <c r="F84" s="251"/>
      <c r="G84" s="52"/>
      <c r="H84" s="52"/>
      <c r="I84" s="52"/>
      <c r="J84" s="52"/>
      <c r="K84" s="52"/>
      <c r="L84" s="52"/>
      <c r="M84" s="52"/>
      <c r="N84" s="52"/>
      <c r="O84" s="52"/>
      <c r="P84" s="52"/>
    </row>
    <row r="85" spans="1:16" s="51" customFormat="1" ht="45" customHeight="1" x14ac:dyDescent="0.35">
      <c r="A85" s="72"/>
      <c r="B85" s="73"/>
      <c r="C85" s="52"/>
      <c r="D85" s="73"/>
      <c r="E85" s="73"/>
      <c r="F85" s="30"/>
      <c r="G85" s="52"/>
      <c r="H85" s="52"/>
      <c r="I85" s="52"/>
      <c r="J85" s="52"/>
      <c r="K85" s="52"/>
      <c r="L85" s="52"/>
      <c r="M85" s="52"/>
      <c r="N85" s="52"/>
      <c r="O85" s="52"/>
      <c r="P85" s="52"/>
    </row>
    <row r="86" spans="1:16" ht="45" customHeight="1" x14ac:dyDescent="0.35">
      <c r="A86" s="52"/>
      <c r="C86" s="73"/>
      <c r="D86" s="30"/>
      <c r="E86" s="51"/>
      <c r="F86" s="51"/>
    </row>
    <row r="87" spans="1:16" ht="45" customHeight="1" x14ac:dyDescent="0.35">
      <c r="A87" s="52"/>
      <c r="C87" s="73"/>
      <c r="D87" s="30"/>
      <c r="E87" s="51"/>
      <c r="F87" s="51"/>
    </row>
    <row r="88" spans="1:16" ht="225" customHeight="1" x14ac:dyDescent="0.35">
      <c r="A88" s="52"/>
      <c r="C88" s="73"/>
      <c r="D88" s="30"/>
      <c r="E88" s="51"/>
      <c r="F88" s="51"/>
    </row>
    <row r="89" spans="1:16" ht="45" customHeight="1" x14ac:dyDescent="0.35">
      <c r="A89" s="52"/>
      <c r="C89" s="73"/>
      <c r="D89" s="30"/>
      <c r="E89" s="51"/>
      <c r="F89" s="51"/>
    </row>
    <row r="90" spans="1:16" ht="45" customHeight="1" x14ac:dyDescent="0.35">
      <c r="A90" s="52"/>
      <c r="C90" s="73"/>
      <c r="D90" s="30"/>
      <c r="E90" s="51"/>
      <c r="F90" s="51"/>
    </row>
    <row r="91" spans="1:16" ht="45" customHeight="1" x14ac:dyDescent="0.35">
      <c r="A91" s="52"/>
      <c r="C91" s="73"/>
      <c r="D91" s="30"/>
      <c r="E91" s="51"/>
      <c r="F91" s="51"/>
    </row>
    <row r="92" spans="1:16" ht="45" customHeight="1" x14ac:dyDescent="0.35">
      <c r="A92" s="52"/>
      <c r="C92" s="73"/>
      <c r="D92" s="30"/>
      <c r="E92" s="51"/>
      <c r="F92" s="51"/>
    </row>
    <row r="93" spans="1:16" ht="45" customHeight="1" x14ac:dyDescent="0.35">
      <c r="A93" s="52"/>
      <c r="C93" s="73"/>
      <c r="D93" s="30"/>
      <c r="E93" s="51"/>
      <c r="F93" s="51"/>
    </row>
    <row r="94" spans="1:16" ht="45" customHeight="1" x14ac:dyDescent="0.35">
      <c r="A94" s="52"/>
      <c r="C94" s="73"/>
      <c r="D94" s="30"/>
      <c r="E94" s="51"/>
      <c r="F94" s="51"/>
    </row>
    <row r="95" spans="1:16" x14ac:dyDescent="0.35">
      <c r="A95" s="52"/>
      <c r="C95" s="73"/>
      <c r="D95" s="30"/>
      <c r="E95" s="51"/>
      <c r="F95" s="51"/>
    </row>
    <row r="96" spans="1:16" x14ac:dyDescent="0.35">
      <c r="A96" s="52"/>
      <c r="C96" s="73"/>
      <c r="D96" s="30"/>
      <c r="E96" s="51"/>
      <c r="F96" s="51"/>
    </row>
  </sheetData>
  <mergeCells count="187">
    <mergeCell ref="A2:F2"/>
    <mergeCell ref="A3:F3"/>
    <mergeCell ref="A5:F5"/>
    <mergeCell ref="A7:F7"/>
    <mergeCell ref="B8:C8"/>
    <mergeCell ref="A11:A12"/>
    <mergeCell ref="C11:C12"/>
    <mergeCell ref="D11:D12"/>
    <mergeCell ref="E11:E12"/>
    <mergeCell ref="F11:F12"/>
    <mergeCell ref="A17:A18"/>
    <mergeCell ref="C17:C18"/>
    <mergeCell ref="D17:D18"/>
    <mergeCell ref="E17:E18"/>
    <mergeCell ref="F17:F18"/>
    <mergeCell ref="A9:A10"/>
    <mergeCell ref="C9:C10"/>
    <mergeCell ref="D9:D10"/>
    <mergeCell ref="E9:E10"/>
    <mergeCell ref="F9:F10"/>
    <mergeCell ref="A15:A16"/>
    <mergeCell ref="C15:C16"/>
    <mergeCell ref="D15:D16"/>
    <mergeCell ref="E15:E16"/>
    <mergeCell ref="F15:F16"/>
    <mergeCell ref="A13:A14"/>
    <mergeCell ref="B13:C13"/>
    <mergeCell ref="D13:D14"/>
    <mergeCell ref="E13:E14"/>
    <mergeCell ref="F13:F14"/>
    <mergeCell ref="B14:C14"/>
    <mergeCell ref="A21:A22"/>
    <mergeCell ref="C21:C22"/>
    <mergeCell ref="D21:D22"/>
    <mergeCell ref="E21:E22"/>
    <mergeCell ref="F21:F22"/>
    <mergeCell ref="A19:A20"/>
    <mergeCell ref="C19:C20"/>
    <mergeCell ref="D19:D20"/>
    <mergeCell ref="E19:E20"/>
    <mergeCell ref="F19:F20"/>
    <mergeCell ref="A25:A26"/>
    <mergeCell ref="C25:C26"/>
    <mergeCell ref="D25:D26"/>
    <mergeCell ref="E25:E26"/>
    <mergeCell ref="F25:F26"/>
    <mergeCell ref="A23:A24"/>
    <mergeCell ref="C23:C24"/>
    <mergeCell ref="D23:D24"/>
    <mergeCell ref="E23:E24"/>
    <mergeCell ref="F23:F24"/>
    <mergeCell ref="B29:C29"/>
    <mergeCell ref="A30:A31"/>
    <mergeCell ref="C30:C31"/>
    <mergeCell ref="D30:D31"/>
    <mergeCell ref="E30:E31"/>
    <mergeCell ref="F30:F31"/>
    <mergeCell ref="A27:A28"/>
    <mergeCell ref="C27:C28"/>
    <mergeCell ref="D27:D28"/>
    <mergeCell ref="E27:E28"/>
    <mergeCell ref="F27:F28"/>
    <mergeCell ref="A34:A35"/>
    <mergeCell ref="C34:C35"/>
    <mergeCell ref="D34:D35"/>
    <mergeCell ref="E34:E35"/>
    <mergeCell ref="F34:F35"/>
    <mergeCell ref="A32:A33"/>
    <mergeCell ref="C32:C33"/>
    <mergeCell ref="D32:D33"/>
    <mergeCell ref="E32:E33"/>
    <mergeCell ref="F32:F33"/>
    <mergeCell ref="A39:A40"/>
    <mergeCell ref="C39:C40"/>
    <mergeCell ref="D39:D40"/>
    <mergeCell ref="E39:E40"/>
    <mergeCell ref="F39:F40"/>
    <mergeCell ref="B36:C36"/>
    <mergeCell ref="A37:A38"/>
    <mergeCell ref="C37:C38"/>
    <mergeCell ref="D37:D38"/>
    <mergeCell ref="E37:E38"/>
    <mergeCell ref="F37:F38"/>
    <mergeCell ref="A43:A44"/>
    <mergeCell ref="C43:C44"/>
    <mergeCell ref="D43:D44"/>
    <mergeCell ref="E43:E44"/>
    <mergeCell ref="F43:F44"/>
    <mergeCell ref="A41:A42"/>
    <mergeCell ref="B41:C41"/>
    <mergeCell ref="D41:D42"/>
    <mergeCell ref="E41:E42"/>
    <mergeCell ref="F41:F42"/>
    <mergeCell ref="B42:C42"/>
    <mergeCell ref="A48:A49"/>
    <mergeCell ref="C48:C49"/>
    <mergeCell ref="D48:D49"/>
    <mergeCell ref="E48:E49"/>
    <mergeCell ref="F48:F49"/>
    <mergeCell ref="B45:C45"/>
    <mergeCell ref="A46:A47"/>
    <mergeCell ref="C46:C47"/>
    <mergeCell ref="D46:D47"/>
    <mergeCell ref="E46:E47"/>
    <mergeCell ref="F46:F47"/>
    <mergeCell ref="F52:F53"/>
    <mergeCell ref="A54:A55"/>
    <mergeCell ref="C54:C55"/>
    <mergeCell ref="D54:D55"/>
    <mergeCell ref="E54:E55"/>
    <mergeCell ref="F54:F55"/>
    <mergeCell ref="B50:C50"/>
    <mergeCell ref="B51:C51"/>
    <mergeCell ref="A52:A53"/>
    <mergeCell ref="C52:C53"/>
    <mergeCell ref="D52:D53"/>
    <mergeCell ref="E52:E53"/>
    <mergeCell ref="F58:F59"/>
    <mergeCell ref="A60:A61"/>
    <mergeCell ref="C60:C61"/>
    <mergeCell ref="D60:D61"/>
    <mergeCell ref="E60:E61"/>
    <mergeCell ref="F60:F61"/>
    <mergeCell ref="B56:C56"/>
    <mergeCell ref="B57:C57"/>
    <mergeCell ref="A58:A59"/>
    <mergeCell ref="C58:C59"/>
    <mergeCell ref="D58:D59"/>
    <mergeCell ref="E58:E59"/>
    <mergeCell ref="B64:C64"/>
    <mergeCell ref="A65:A66"/>
    <mergeCell ref="B65:C65"/>
    <mergeCell ref="D65:D66"/>
    <mergeCell ref="E65:E66"/>
    <mergeCell ref="F65:F66"/>
    <mergeCell ref="A62:A63"/>
    <mergeCell ref="B62:C62"/>
    <mergeCell ref="D62:D63"/>
    <mergeCell ref="E62:E63"/>
    <mergeCell ref="F62:F63"/>
    <mergeCell ref="B63:C63"/>
    <mergeCell ref="A69:A70"/>
    <mergeCell ref="C69:C70"/>
    <mergeCell ref="D69:D70"/>
    <mergeCell ref="E69:E70"/>
    <mergeCell ref="F69:F70"/>
    <mergeCell ref="B66:C66"/>
    <mergeCell ref="A67:A68"/>
    <mergeCell ref="C67:C68"/>
    <mergeCell ref="D67:D68"/>
    <mergeCell ref="E67:E68"/>
    <mergeCell ref="F67:F68"/>
    <mergeCell ref="B73:C73"/>
    <mergeCell ref="A74:A75"/>
    <mergeCell ref="C74:C75"/>
    <mergeCell ref="D74:D75"/>
    <mergeCell ref="E74:E75"/>
    <mergeCell ref="F74:F75"/>
    <mergeCell ref="B71:C71"/>
    <mergeCell ref="A72:A73"/>
    <mergeCell ref="B72:C72"/>
    <mergeCell ref="D72:D73"/>
    <mergeCell ref="E72:E73"/>
    <mergeCell ref="F72:F73"/>
    <mergeCell ref="A78:A79"/>
    <mergeCell ref="C78:C79"/>
    <mergeCell ref="D78:D79"/>
    <mergeCell ref="E78:E79"/>
    <mergeCell ref="F78:F79"/>
    <mergeCell ref="A76:A77"/>
    <mergeCell ref="B76:C76"/>
    <mergeCell ref="D76:D77"/>
    <mergeCell ref="E76:E77"/>
    <mergeCell ref="F76:F77"/>
    <mergeCell ref="B77:C77"/>
    <mergeCell ref="B84:C84"/>
    <mergeCell ref="B82:C82"/>
    <mergeCell ref="A83:A84"/>
    <mergeCell ref="B83:C83"/>
    <mergeCell ref="D83:D84"/>
    <mergeCell ref="E83:E84"/>
    <mergeCell ref="F83:F84"/>
    <mergeCell ref="A80:A81"/>
    <mergeCell ref="C80:C81"/>
    <mergeCell ref="D80:D81"/>
    <mergeCell ref="E80:E81"/>
    <mergeCell ref="F80:F81"/>
  </mergeCells>
  <conditionalFormatting sqref="E86:E96">
    <cfRule type="cellIs" dxfId="4" priority="2" operator="greaterThan">
      <formula>"VER"</formula>
    </cfRule>
  </conditionalFormatting>
  <pageMargins left="0.511811024" right="0.511811024" top="0.78740157499999996" bottom="0.78740157499999996" header="0.31496062000000002" footer="0.31496062000000002"/>
  <pageSetup paperSize="9" scale="18" orientation="portrait" r:id="rId1"/>
  <rowBreaks count="2" manualBreakCount="2">
    <brk id="56" max="4" man="1"/>
    <brk id="70" max="4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80"/>
  <sheetViews>
    <sheetView showGridLines="0" zoomScale="60" zoomScaleNormal="60" workbookViewId="0">
      <selection activeCell="L9" sqref="L9"/>
    </sheetView>
  </sheetViews>
  <sheetFormatPr defaultRowHeight="15.75" x14ac:dyDescent="0.25"/>
  <cols>
    <col min="1" max="1" width="40.85546875" style="112" customWidth="1"/>
    <col min="2" max="9" width="21.42578125" style="112" customWidth="1"/>
    <col min="10" max="11" width="18.42578125" style="112" bestFit="1" customWidth="1"/>
    <col min="12" max="15" width="15.85546875" style="112" customWidth="1"/>
  </cols>
  <sheetData>
    <row r="1" spans="1:15" ht="82.5" customHeight="1" x14ac:dyDescent="0.25"/>
    <row r="2" spans="1:15" ht="26.25" hidden="1" customHeight="1" x14ac:dyDescent="0.25"/>
    <row r="3" spans="1:15" ht="43.5" hidden="1" customHeight="1" x14ac:dyDescent="0.25"/>
    <row r="4" spans="1:15" ht="79.5" hidden="1" customHeight="1" x14ac:dyDescent="0.25">
      <c r="A4" s="292" t="s">
        <v>68</v>
      </c>
      <c r="B4" s="293"/>
      <c r="C4" s="293"/>
      <c r="D4" s="293"/>
      <c r="E4" s="293"/>
      <c r="F4" s="293"/>
      <c r="G4" s="293"/>
      <c r="H4" s="293"/>
      <c r="I4" s="293"/>
    </row>
    <row r="5" spans="1:15" x14ac:dyDescent="0.25">
      <c r="A5" s="317" t="s">
        <v>384</v>
      </c>
      <c r="B5" s="294"/>
      <c r="C5" s="294"/>
      <c r="D5" s="294"/>
      <c r="E5" s="294"/>
      <c r="F5" s="294"/>
      <c r="G5" s="294"/>
      <c r="H5" s="294"/>
      <c r="I5" s="294"/>
    </row>
    <row r="6" spans="1:15" s="77" customFormat="1" ht="53.25" customHeight="1" x14ac:dyDescent="0.25">
      <c r="A6" s="295"/>
      <c r="B6" s="295"/>
      <c r="C6" s="295"/>
      <c r="D6" s="295"/>
      <c r="E6" s="295"/>
      <c r="F6" s="295"/>
      <c r="G6" s="114" t="s">
        <v>196</v>
      </c>
      <c r="H6" s="115"/>
      <c r="I6" s="116"/>
      <c r="J6" s="74"/>
      <c r="K6" s="74"/>
      <c r="L6" s="74"/>
      <c r="M6" s="74"/>
      <c r="N6" s="74"/>
      <c r="O6" s="74"/>
    </row>
    <row r="7" spans="1:15" s="77" customFormat="1" ht="44.25" customHeight="1" x14ac:dyDescent="0.25">
      <c r="A7" s="296" t="s">
        <v>1</v>
      </c>
      <c r="B7" s="297"/>
      <c r="C7" s="300" t="s">
        <v>273</v>
      </c>
      <c r="D7" s="302" t="s">
        <v>208</v>
      </c>
      <c r="E7" s="303"/>
      <c r="F7" s="304"/>
      <c r="G7" s="305" t="s">
        <v>274</v>
      </c>
      <c r="H7" s="306"/>
      <c r="I7" s="307" t="s">
        <v>275</v>
      </c>
      <c r="J7" s="74"/>
      <c r="K7" s="74"/>
      <c r="L7" s="74"/>
      <c r="M7" s="74"/>
      <c r="N7" s="74"/>
      <c r="O7" s="74"/>
    </row>
    <row r="8" spans="1:15" ht="44.25" customHeight="1" x14ac:dyDescent="0.25">
      <c r="A8" s="298"/>
      <c r="B8" s="299"/>
      <c r="C8" s="301"/>
      <c r="D8" s="117" t="s">
        <v>276</v>
      </c>
      <c r="E8" s="117" t="s">
        <v>277</v>
      </c>
      <c r="F8" s="117" t="s">
        <v>278</v>
      </c>
      <c r="G8" s="118" t="s">
        <v>279</v>
      </c>
      <c r="H8" s="118" t="s">
        <v>280</v>
      </c>
      <c r="I8" s="307"/>
    </row>
    <row r="9" spans="1:15" ht="67.5" customHeight="1" x14ac:dyDescent="0.25">
      <c r="A9" s="287" t="s">
        <v>281</v>
      </c>
      <c r="B9" s="287"/>
      <c r="C9" s="119"/>
      <c r="D9" s="119"/>
      <c r="E9" s="119"/>
      <c r="F9" s="120"/>
      <c r="G9" s="120"/>
      <c r="H9" s="287"/>
      <c r="I9" s="287"/>
    </row>
    <row r="10" spans="1:15" ht="24.95" customHeight="1" x14ac:dyDescent="0.25">
      <c r="A10" s="286" t="s">
        <v>282</v>
      </c>
      <c r="B10" s="286"/>
      <c r="C10" s="122">
        <f>C11+C21+C22+C23</f>
        <v>1350350.138390152</v>
      </c>
      <c r="D10" s="122">
        <f>D11+D21+D22+D23</f>
        <v>597998.24000000011</v>
      </c>
      <c r="E10" s="122">
        <f>E11+E21+E22+E23</f>
        <v>754554.89000000013</v>
      </c>
      <c r="F10" s="122">
        <f>F11+F21+F22+F23</f>
        <v>1350657.74</v>
      </c>
      <c r="G10" s="122">
        <f>F10-C10</f>
        <v>307.60160984797403</v>
      </c>
      <c r="H10" s="123">
        <f>IFERROR(G10/C10*100,)</f>
        <v>2.2779396328620936E-2</v>
      </c>
      <c r="I10" s="123">
        <f t="shared" ref="I10:I27" si="0">IFERROR(F10/$F$27*100,0)</f>
        <v>88.240349537578538</v>
      </c>
      <c r="J10" s="121"/>
      <c r="K10" s="121"/>
    </row>
    <row r="11" spans="1:15" ht="29.25" customHeight="1" x14ac:dyDescent="0.25">
      <c r="A11" s="288" t="s">
        <v>283</v>
      </c>
      <c r="B11" s="288"/>
      <c r="C11" s="122">
        <f>C12+C19+C20</f>
        <v>1275797.5119999999</v>
      </c>
      <c r="D11" s="122">
        <f>D12+D19+D20</f>
        <v>575139.41</v>
      </c>
      <c r="E11" s="122">
        <f>E12+E19+E20</f>
        <v>704299.62000000011</v>
      </c>
      <c r="F11" s="122">
        <f>F12+F19+F20</f>
        <v>1279439.03</v>
      </c>
      <c r="G11" s="122">
        <f t="shared" ref="G11:G12" si="1">F11-C11</f>
        <v>3641.5180000001565</v>
      </c>
      <c r="H11" s="123">
        <f t="shared" ref="H11:H36" si="2">IFERROR(G11/C11*100,)</f>
        <v>0.28543071809973536</v>
      </c>
      <c r="I11" s="123">
        <f t="shared" si="0"/>
        <v>83.587532115442087</v>
      </c>
      <c r="J11" s="121"/>
      <c r="K11" s="121"/>
      <c r="O11" s="124"/>
    </row>
    <row r="12" spans="1:15" ht="29.25" customHeight="1" x14ac:dyDescent="0.25">
      <c r="A12" s="288" t="s">
        <v>284</v>
      </c>
      <c r="B12" s="288"/>
      <c r="C12" s="122">
        <f>C13+C16</f>
        <v>398698.86199999996</v>
      </c>
      <c r="D12" s="122">
        <f>D13+D16</f>
        <v>250040.37</v>
      </c>
      <c r="E12" s="122">
        <f>E13+E16</f>
        <v>156336.90000000002</v>
      </c>
      <c r="F12" s="122">
        <f>F13+F16</f>
        <v>406377.27</v>
      </c>
      <c r="G12" s="122">
        <f t="shared" si="1"/>
        <v>7678.408000000054</v>
      </c>
      <c r="H12" s="123">
        <f t="shared" si="2"/>
        <v>1.9258665453627644</v>
      </c>
      <c r="I12" s="123">
        <f t="shared" si="0"/>
        <v>26.549192505961521</v>
      </c>
      <c r="J12" s="121"/>
      <c r="K12" s="121"/>
      <c r="O12" s="124"/>
    </row>
    <row r="13" spans="1:15" ht="29.25" customHeight="1" x14ac:dyDescent="0.25">
      <c r="A13" s="288" t="s">
        <v>285</v>
      </c>
      <c r="B13" s="288"/>
      <c r="C13" s="98">
        <f>SUM(C14:C15)</f>
        <v>351325.38999999996</v>
      </c>
      <c r="D13" s="98">
        <f>SUM(D14:D15)</f>
        <v>235301.19</v>
      </c>
      <c r="E13" s="98">
        <f>SUM(E14:E15)</f>
        <v>117483.63</v>
      </c>
      <c r="F13" s="98">
        <f>SUM(F14:F15)</f>
        <v>352784.82</v>
      </c>
      <c r="G13" s="122">
        <f>F13-C13</f>
        <v>1459.4300000000512</v>
      </c>
      <c r="H13" s="123">
        <f t="shared" si="2"/>
        <v>0.4154069251869475</v>
      </c>
      <c r="I13" s="123">
        <f t="shared" si="0"/>
        <v>23.047923175823747</v>
      </c>
      <c r="J13" s="125"/>
      <c r="K13" s="121"/>
      <c r="O13" s="124"/>
    </row>
    <row r="14" spans="1:15" ht="29.25" customHeight="1" x14ac:dyDescent="0.25">
      <c r="A14" s="291" t="s">
        <v>286</v>
      </c>
      <c r="B14" s="291"/>
      <c r="C14" s="97">
        <v>315752.84999999998</v>
      </c>
      <c r="D14" s="97">
        <v>184294.05</v>
      </c>
      <c r="E14" s="97">
        <v>113232.88</v>
      </c>
      <c r="F14" s="97">
        <f>SUM(D14:E14)</f>
        <v>297526.93</v>
      </c>
      <c r="G14" s="122">
        <f>F14-C14</f>
        <v>-18225.919999999984</v>
      </c>
      <c r="H14" s="123">
        <f t="shared" si="2"/>
        <v>-5.7722107654768546</v>
      </c>
      <c r="I14" s="123">
        <f t="shared" si="0"/>
        <v>19.437848333096333</v>
      </c>
      <c r="J14" s="125"/>
      <c r="K14" s="121"/>
      <c r="O14" s="124"/>
    </row>
    <row r="15" spans="1:15" ht="29.25" customHeight="1" x14ac:dyDescent="0.25">
      <c r="A15" s="291" t="s">
        <v>287</v>
      </c>
      <c r="B15" s="291"/>
      <c r="C15" s="97">
        <v>35572.54</v>
      </c>
      <c r="D15" s="97">
        <f>46541.36+4465.78</f>
        <v>51007.14</v>
      </c>
      <c r="E15" s="97">
        <v>4250.75</v>
      </c>
      <c r="F15" s="97">
        <f>SUM(D15:E15)</f>
        <v>55257.89</v>
      </c>
      <c r="G15" s="122">
        <f t="shared" ref="G15:G36" si="3">F15-C15</f>
        <v>19685.349999999999</v>
      </c>
      <c r="H15" s="123">
        <f t="shared" si="2"/>
        <v>55.338612311631387</v>
      </c>
      <c r="I15" s="123">
        <f t="shared" si="0"/>
        <v>3.610074842727415</v>
      </c>
      <c r="J15" s="126"/>
      <c r="K15" s="121"/>
      <c r="O15" s="124"/>
    </row>
    <row r="16" spans="1:15" ht="29.25" customHeight="1" x14ac:dyDescent="0.25">
      <c r="A16" s="288" t="s">
        <v>288</v>
      </c>
      <c r="B16" s="288"/>
      <c r="C16" s="127">
        <f>SUM(C17:C18)</f>
        <v>47373.472000000002</v>
      </c>
      <c r="D16" s="127">
        <f>SUM(D17:D18)</f>
        <v>14739.18</v>
      </c>
      <c r="E16" s="127">
        <f>SUM(E17:E18)</f>
        <v>38853.270000000004</v>
      </c>
      <c r="F16" s="127">
        <f>SUM(F17:F18)</f>
        <v>53592.45</v>
      </c>
      <c r="G16" s="122">
        <f t="shared" si="3"/>
        <v>6218.9779999999955</v>
      </c>
      <c r="H16" s="123">
        <f t="shared" si="2"/>
        <v>13.127553749913021</v>
      </c>
      <c r="I16" s="123">
        <f t="shared" si="0"/>
        <v>3.5012693301377746</v>
      </c>
      <c r="J16" s="126"/>
      <c r="K16" s="121"/>
      <c r="O16" s="124"/>
    </row>
    <row r="17" spans="1:15" ht="29.25" customHeight="1" x14ac:dyDescent="0.25">
      <c r="A17" s="291" t="s">
        <v>289</v>
      </c>
      <c r="B17" s="291"/>
      <c r="C17" s="128">
        <v>36571.432000000001</v>
      </c>
      <c r="D17" s="128">
        <v>9827.4599999999991</v>
      </c>
      <c r="E17" s="128">
        <v>29180.74</v>
      </c>
      <c r="F17" s="97">
        <f>SUM(D17:E17)</f>
        <v>39008.199999999997</v>
      </c>
      <c r="G17" s="122">
        <f t="shared" si="3"/>
        <v>2436.7679999999964</v>
      </c>
      <c r="H17" s="123">
        <f t="shared" si="2"/>
        <v>6.6630368753402838</v>
      </c>
      <c r="I17" s="123">
        <f t="shared" si="0"/>
        <v>2.5484599842679394</v>
      </c>
      <c r="J17" s="121"/>
      <c r="K17" s="121"/>
      <c r="O17" s="124"/>
    </row>
    <row r="18" spans="1:15" ht="29.25" customHeight="1" x14ac:dyDescent="0.25">
      <c r="A18" s="291" t="s">
        <v>290</v>
      </c>
      <c r="B18" s="291"/>
      <c r="C18" s="128">
        <v>10802.04</v>
      </c>
      <c r="D18" s="128">
        <v>4911.72</v>
      </c>
      <c r="E18" s="128">
        <v>9672.5300000000007</v>
      </c>
      <c r="F18" s="97">
        <f t="shared" ref="F18:F26" si="4">SUM(D18:E18)</f>
        <v>14584.25</v>
      </c>
      <c r="G18" s="122">
        <f t="shared" si="3"/>
        <v>3782.2099999999991</v>
      </c>
      <c r="H18" s="123">
        <f t="shared" si="2"/>
        <v>35.013849235885061</v>
      </c>
      <c r="I18" s="123">
        <f t="shared" si="0"/>
        <v>0.95280934586983501</v>
      </c>
      <c r="J18" s="121"/>
      <c r="K18" s="121"/>
      <c r="O18" s="124"/>
    </row>
    <row r="19" spans="1:15" ht="29.25" customHeight="1" x14ac:dyDescent="0.25">
      <c r="A19" s="278" t="s">
        <v>291</v>
      </c>
      <c r="B19" s="278"/>
      <c r="C19" s="129">
        <v>822160</v>
      </c>
      <c r="D19" s="129">
        <v>309054.63</v>
      </c>
      <c r="E19" s="129">
        <v>515919.45</v>
      </c>
      <c r="F19" s="97">
        <f t="shared" si="4"/>
        <v>824974.08000000007</v>
      </c>
      <c r="G19" s="122">
        <f t="shared" si="3"/>
        <v>2814.0800000000745</v>
      </c>
      <c r="H19" s="123">
        <f t="shared" si="2"/>
        <v>0.34227887515812916</v>
      </c>
      <c r="I19" s="123">
        <f t="shared" si="0"/>
        <v>53.896704563098488</v>
      </c>
      <c r="J19" s="121"/>
      <c r="K19" s="121"/>
      <c r="O19" s="124"/>
    </row>
    <row r="20" spans="1:15" ht="29.25" customHeight="1" x14ac:dyDescent="0.25">
      <c r="A20" s="278" t="s">
        <v>381</v>
      </c>
      <c r="B20" s="278"/>
      <c r="C20" s="129">
        <v>54938.65</v>
      </c>
      <c r="D20" s="129">
        <v>16044.41</v>
      </c>
      <c r="E20" s="129">
        <v>32043.27</v>
      </c>
      <c r="F20" s="97">
        <f t="shared" si="4"/>
        <v>48087.68</v>
      </c>
      <c r="G20" s="122">
        <f t="shared" si="3"/>
        <v>-6850.9700000000012</v>
      </c>
      <c r="H20" s="123">
        <f t="shared" si="2"/>
        <v>-12.470219053435061</v>
      </c>
      <c r="I20" s="123">
        <f t="shared" si="0"/>
        <v>3.1416350463820866</v>
      </c>
      <c r="J20" s="121"/>
      <c r="K20" s="121"/>
      <c r="O20" s="124"/>
    </row>
    <row r="21" spans="1:15" ht="29.25" customHeight="1" x14ac:dyDescent="0.25">
      <c r="A21" s="278" t="s">
        <v>292</v>
      </c>
      <c r="B21" s="278"/>
      <c r="C21" s="129">
        <v>35000</v>
      </c>
      <c r="D21" s="129">
        <v>9881.7999999999993</v>
      </c>
      <c r="E21" s="129">
        <v>17118.2</v>
      </c>
      <c r="F21" s="97">
        <f t="shared" si="4"/>
        <v>27000</v>
      </c>
      <c r="G21" s="122">
        <f t="shared" si="3"/>
        <v>-8000</v>
      </c>
      <c r="H21" s="123">
        <f t="shared" si="2"/>
        <v>-22.857142857142858</v>
      </c>
      <c r="I21" s="123">
        <f t="shared" si="0"/>
        <v>1.7639475693632203</v>
      </c>
      <c r="J21" s="121"/>
      <c r="K21" s="121"/>
      <c r="O21" s="124"/>
    </row>
    <row r="22" spans="1:15" ht="29.25" customHeight="1" x14ac:dyDescent="0.25">
      <c r="A22" s="278" t="s">
        <v>293</v>
      </c>
      <c r="B22" s="278"/>
      <c r="C22" s="130">
        <v>6011.0552524000013</v>
      </c>
      <c r="D22" s="130">
        <v>7386.77</v>
      </c>
      <c r="E22" s="130">
        <f>5242.65+273.11</f>
        <v>5515.7599999999993</v>
      </c>
      <c r="F22" s="103">
        <f>SUM(D22:E22)</f>
        <v>12902.529999999999</v>
      </c>
      <c r="G22" s="122">
        <f t="shared" si="3"/>
        <v>6891.4747475999975</v>
      </c>
      <c r="H22" s="123">
        <f t="shared" si="2"/>
        <v>114.64667114561084</v>
      </c>
      <c r="I22" s="123">
        <f t="shared" si="0"/>
        <v>0.84294023822726027</v>
      </c>
      <c r="J22" s="121"/>
      <c r="K22" s="121"/>
      <c r="O22" s="124"/>
    </row>
    <row r="23" spans="1:15" ht="29.25" customHeight="1" x14ac:dyDescent="0.25">
      <c r="A23" s="278" t="s">
        <v>294</v>
      </c>
      <c r="B23" s="278"/>
      <c r="C23" s="130">
        <v>33541.571137752166</v>
      </c>
      <c r="D23" s="130">
        <v>5590.26</v>
      </c>
      <c r="E23" s="130">
        <v>27621.31</v>
      </c>
      <c r="F23" s="103">
        <v>31316.18</v>
      </c>
      <c r="G23" s="122">
        <f t="shared" si="3"/>
        <v>-2225.3911377521654</v>
      </c>
      <c r="H23" s="123">
        <f t="shared" si="2"/>
        <v>-6.634725393788762</v>
      </c>
      <c r="I23" s="123">
        <f t="shared" si="0"/>
        <v>2.0459296145459662</v>
      </c>
      <c r="J23" s="121"/>
      <c r="K23" s="121"/>
      <c r="O23" s="124"/>
    </row>
    <row r="24" spans="1:15" ht="29.25" customHeight="1" x14ac:dyDescent="0.25">
      <c r="A24" s="286" t="s">
        <v>295</v>
      </c>
      <c r="B24" s="286"/>
      <c r="C24" s="122">
        <f>SUM(C25:C26)</f>
        <v>100000</v>
      </c>
      <c r="D24" s="122">
        <f>SUM(D25:D26)</f>
        <v>14733.9</v>
      </c>
      <c r="E24" s="122">
        <f>SUM(E25:E26)</f>
        <v>165266.1</v>
      </c>
      <c r="F24" s="122">
        <f>SUM(F25:F26)</f>
        <v>180000</v>
      </c>
      <c r="G24" s="122">
        <f t="shared" si="3"/>
        <v>80000</v>
      </c>
      <c r="H24" s="123">
        <f t="shared" si="2"/>
        <v>80</v>
      </c>
      <c r="I24" s="123">
        <f t="shared" si="0"/>
        <v>11.759650462421469</v>
      </c>
      <c r="J24" s="121"/>
      <c r="K24" s="121"/>
      <c r="O24" s="124"/>
    </row>
    <row r="25" spans="1:15" ht="29.25" customHeight="1" x14ac:dyDescent="0.25">
      <c r="A25" s="278" t="s">
        <v>296</v>
      </c>
      <c r="B25" s="278"/>
      <c r="C25" s="130">
        <v>100000</v>
      </c>
      <c r="D25" s="130">
        <v>14733.9</v>
      </c>
      <c r="E25" s="130">
        <v>165266.1</v>
      </c>
      <c r="F25" s="97">
        <f t="shared" si="4"/>
        <v>180000</v>
      </c>
      <c r="G25" s="122">
        <f t="shared" si="3"/>
        <v>80000</v>
      </c>
      <c r="H25" s="123">
        <f t="shared" si="2"/>
        <v>80</v>
      </c>
      <c r="I25" s="123">
        <f t="shared" si="0"/>
        <v>11.759650462421469</v>
      </c>
      <c r="J25" s="121"/>
      <c r="K25" s="121"/>
      <c r="O25" s="124"/>
    </row>
    <row r="26" spans="1:15" ht="39.75" customHeight="1" x14ac:dyDescent="0.25">
      <c r="A26" s="278" t="s">
        <v>297</v>
      </c>
      <c r="B26" s="278"/>
      <c r="C26" s="130"/>
      <c r="D26" s="130"/>
      <c r="E26" s="130"/>
      <c r="F26" s="97">
        <f t="shared" si="4"/>
        <v>0</v>
      </c>
      <c r="G26" s="122">
        <f t="shared" si="3"/>
        <v>0</v>
      </c>
      <c r="H26" s="123">
        <f t="shared" si="2"/>
        <v>0</v>
      </c>
      <c r="I26" s="123">
        <f t="shared" si="0"/>
        <v>0</v>
      </c>
      <c r="J26" s="121"/>
      <c r="K26" s="121"/>
      <c r="O26" s="124"/>
    </row>
    <row r="27" spans="1:15" ht="29.25" customHeight="1" x14ac:dyDescent="0.25">
      <c r="A27" s="286" t="s">
        <v>298</v>
      </c>
      <c r="B27" s="286"/>
      <c r="C27" s="122">
        <f>SUM(C10,C24)</f>
        <v>1450350.138390152</v>
      </c>
      <c r="D27" s="122">
        <f>SUM(D10,D24)</f>
        <v>612732.14000000013</v>
      </c>
      <c r="E27" s="122">
        <f>SUM(E10,E24)</f>
        <v>919820.99000000011</v>
      </c>
      <c r="F27" s="122">
        <f>SUM(F10,F24)</f>
        <v>1530657.74</v>
      </c>
      <c r="G27" s="122">
        <f t="shared" si="3"/>
        <v>80307.601609847974</v>
      </c>
      <c r="H27" s="123">
        <f t="shared" si="2"/>
        <v>5.5371182091923785</v>
      </c>
      <c r="I27" s="123">
        <f t="shared" si="0"/>
        <v>100</v>
      </c>
      <c r="J27" s="121"/>
      <c r="K27" s="121"/>
      <c r="O27" s="124"/>
    </row>
    <row r="28" spans="1:15" ht="24.95" customHeight="1" x14ac:dyDescent="0.25">
      <c r="A28" s="287" t="s">
        <v>299</v>
      </c>
      <c r="B28" s="287"/>
      <c r="C28" s="131"/>
      <c r="D28" s="131"/>
      <c r="E28" s="131"/>
      <c r="F28" s="131"/>
      <c r="G28" s="131">
        <f t="shared" si="3"/>
        <v>0</v>
      </c>
      <c r="H28" s="287"/>
      <c r="I28" s="287"/>
      <c r="K28" s="121"/>
      <c r="O28" s="124"/>
    </row>
    <row r="29" spans="1:15" ht="24.95" customHeight="1" x14ac:dyDescent="0.25">
      <c r="A29" s="288" t="s">
        <v>300</v>
      </c>
      <c r="B29" s="288"/>
      <c r="C29" s="122">
        <f>SUM(C30:C32)</f>
        <v>1347190.398390152</v>
      </c>
      <c r="D29" s="122">
        <f>SUM(D30:D32)</f>
        <v>302895.69</v>
      </c>
      <c r="E29" s="122">
        <f>SUM(E30:E32)</f>
        <v>1099602.6199999996</v>
      </c>
      <c r="F29" s="122">
        <f>SUM(F30:F32)</f>
        <v>1402498.3099999998</v>
      </c>
      <c r="G29" s="122">
        <f>F29-C29</f>
        <v>55307.911609847797</v>
      </c>
      <c r="H29" s="123">
        <f>IFERROR(G29/C29*100,)</f>
        <v>4.1054264991747953</v>
      </c>
      <c r="I29" s="123">
        <f t="shared" ref="I29:I36" si="5">IFERROR(F29/$F$36*100,0)</f>
        <v>91.627166109649053</v>
      </c>
      <c r="O29" s="124"/>
    </row>
    <row r="30" spans="1:15" ht="24.95" customHeight="1" x14ac:dyDescent="0.25">
      <c r="A30" s="278" t="s">
        <v>301</v>
      </c>
      <c r="B30" s="278"/>
      <c r="C30" s="132">
        <f>SUMIF('FORM.2 '!B8:B23,"p",'FORM.2 '!J8:J23)</f>
        <v>129000</v>
      </c>
      <c r="D30" s="132">
        <f>SUMIF('FORM.2 '!B8:B23,"p",'FORM.2 '!K8:K23)</f>
        <v>14733.9</v>
      </c>
      <c r="E30" s="132">
        <f>SUMIF('FORM.2 '!B8:B23,"p",'FORM.2 '!L8:L23)</f>
        <v>194280.37</v>
      </c>
      <c r="F30" s="132">
        <f>D30+E30</f>
        <v>209014.27</v>
      </c>
      <c r="G30" s="122">
        <f t="shared" si="3"/>
        <v>80014.26999999999</v>
      </c>
      <c r="H30" s="123">
        <f t="shared" si="2"/>
        <v>62.026565891472863</v>
      </c>
      <c r="I30" s="123">
        <f t="shared" si="5"/>
        <v>13.655193093656589</v>
      </c>
      <c r="L30" s="124"/>
      <c r="O30" s="124"/>
    </row>
    <row r="31" spans="1:15" ht="24.95" customHeight="1" x14ac:dyDescent="0.25">
      <c r="A31" s="289" t="s">
        <v>302</v>
      </c>
      <c r="B31" s="290"/>
      <c r="C31" s="132">
        <f>SUMIF('FORM.2 '!B8:B24,"pe",'FORM.2 '!J8:J24)</f>
        <v>0</v>
      </c>
      <c r="D31" s="132">
        <f>SUMIF('FORM.2 '!B8:B24,"pe",'FORM.2 '!K8:K24)</f>
        <v>0</v>
      </c>
      <c r="E31" s="132">
        <f>SUMIF('FORM.2 '!B8:B24,"pe",'FORM.2 '!L8:L24)</f>
        <v>0</v>
      </c>
      <c r="F31" s="132">
        <f>D31+E31</f>
        <v>0</v>
      </c>
      <c r="G31" s="122">
        <f t="shared" si="3"/>
        <v>0</v>
      </c>
      <c r="H31" s="123">
        <f>IFERROR(G31/C31*100,)</f>
        <v>0</v>
      </c>
      <c r="I31" s="123">
        <f t="shared" si="5"/>
        <v>0</v>
      </c>
      <c r="L31" s="124"/>
      <c r="O31" s="124"/>
    </row>
    <row r="32" spans="1:15" ht="24.95" customHeight="1" x14ac:dyDescent="0.25">
      <c r="A32" s="278" t="s">
        <v>303</v>
      </c>
      <c r="B32" s="278"/>
      <c r="C32" s="132">
        <f>SUMIF('FORM.2 '!B8:B25,"a",'FORM.2 '!J8:J25)-C33-C34-C35</f>
        <v>1218190.398390152</v>
      </c>
      <c r="D32" s="132">
        <f>SUMIF('FORM.2 '!B8:B25,"a",'FORM.2 '!K8:K25)-D33-D34-D35</f>
        <v>288161.78999999998</v>
      </c>
      <c r="E32" s="132">
        <f>SUMIF('FORM.2 '!B8:B25,"a",'FORM.2 '!L8:L25)-E33-E34-E35</f>
        <v>905322.24999999977</v>
      </c>
      <c r="F32" s="132">
        <f>D32+E32</f>
        <v>1193484.0399999998</v>
      </c>
      <c r="G32" s="122">
        <f>F32-C32</f>
        <v>-24706.358390152222</v>
      </c>
      <c r="H32" s="123">
        <f t="shared" si="2"/>
        <v>-2.0281196127306425</v>
      </c>
      <c r="I32" s="123">
        <f t="shared" si="5"/>
        <v>77.971973015992461</v>
      </c>
      <c r="L32" s="124"/>
      <c r="O32" s="124"/>
    </row>
    <row r="33" spans="1:15" ht="24.95" customHeight="1" x14ac:dyDescent="0.25">
      <c r="A33" s="278" t="s">
        <v>304</v>
      </c>
      <c r="B33" s="278"/>
      <c r="C33" s="129">
        <v>35125.01</v>
      </c>
      <c r="D33" s="129">
        <v>14635.4</v>
      </c>
      <c r="E33" s="129">
        <v>13336.77</v>
      </c>
      <c r="F33" s="97">
        <f t="shared" ref="F33:F35" si="6">SUM(D33:E33)</f>
        <v>27972.17</v>
      </c>
      <c r="G33" s="122">
        <f t="shared" si="3"/>
        <v>-7152.8400000000038</v>
      </c>
      <c r="H33" s="123">
        <f>IFERROR(G33/C33*100,)</f>
        <v>-20.363951497807413</v>
      </c>
      <c r="I33" s="123">
        <f t="shared" si="5"/>
        <v>1.8274607881968441</v>
      </c>
      <c r="L33" s="124"/>
      <c r="O33" s="124"/>
    </row>
    <row r="34" spans="1:15" ht="24.95" customHeight="1" x14ac:dyDescent="0.25">
      <c r="A34" s="278" t="s">
        <v>305</v>
      </c>
      <c r="B34" s="278"/>
      <c r="C34" s="133">
        <v>63034.73</v>
      </c>
      <c r="D34" s="133">
        <v>26264.45</v>
      </c>
      <c r="E34" s="133">
        <v>72922.81</v>
      </c>
      <c r="F34" s="97">
        <f t="shared" si="6"/>
        <v>99187.26</v>
      </c>
      <c r="G34" s="122">
        <f t="shared" si="3"/>
        <v>36152.529999999992</v>
      </c>
      <c r="H34" s="123">
        <f t="shared" si="2"/>
        <v>57.353351081221405</v>
      </c>
      <c r="I34" s="123">
        <f t="shared" si="5"/>
        <v>6.4800417106962147</v>
      </c>
      <c r="L34" s="124"/>
      <c r="O34" s="124"/>
    </row>
    <row r="35" spans="1:15" ht="24.95" customHeight="1" x14ac:dyDescent="0.25">
      <c r="A35" s="278" t="s">
        <v>306</v>
      </c>
      <c r="B35" s="278"/>
      <c r="C35" s="129">
        <v>5000</v>
      </c>
      <c r="D35" s="129">
        <v>0</v>
      </c>
      <c r="E35" s="129">
        <v>1000</v>
      </c>
      <c r="F35" s="97">
        <f t="shared" si="6"/>
        <v>1000</v>
      </c>
      <c r="G35" s="122">
        <f t="shared" si="3"/>
        <v>-4000</v>
      </c>
      <c r="H35" s="123">
        <f t="shared" si="2"/>
        <v>-80</v>
      </c>
      <c r="I35" s="123">
        <f t="shared" si="5"/>
        <v>6.5331391457897056E-2</v>
      </c>
      <c r="L35" s="124"/>
      <c r="O35" s="124"/>
    </row>
    <row r="36" spans="1:15" ht="24.95" customHeight="1" x14ac:dyDescent="0.25">
      <c r="A36" s="286" t="s">
        <v>307</v>
      </c>
      <c r="B36" s="286"/>
      <c r="C36" s="122">
        <f>SUM(C29,C33:C35)</f>
        <v>1450350.138390152</v>
      </c>
      <c r="D36" s="122">
        <f>SUM(D29,D33:D35)</f>
        <v>343795.54000000004</v>
      </c>
      <c r="E36" s="122">
        <f>SUM(E29,E33:E35)</f>
        <v>1186862.1999999997</v>
      </c>
      <c r="F36" s="122">
        <f>SUM(F29,F33:F35)</f>
        <v>1530657.7399999998</v>
      </c>
      <c r="G36" s="122">
        <f t="shared" si="3"/>
        <v>80307.601609847741</v>
      </c>
      <c r="H36" s="123">
        <f t="shared" si="2"/>
        <v>5.5371182091923625</v>
      </c>
      <c r="I36" s="123">
        <f t="shared" si="5"/>
        <v>100</v>
      </c>
      <c r="L36" s="124"/>
      <c r="O36" s="124"/>
    </row>
    <row r="37" spans="1:15" ht="24.75" customHeight="1" x14ac:dyDescent="0.25">
      <c r="A37" s="278" t="s">
        <v>308</v>
      </c>
      <c r="B37" s="278"/>
      <c r="C37" s="134">
        <f>C27-C36</f>
        <v>0</v>
      </c>
      <c r="D37" s="134">
        <f>D27-D36</f>
        <v>268936.60000000009</v>
      </c>
      <c r="E37" s="134">
        <f>E27-E36</f>
        <v>-267041.20999999961</v>
      </c>
      <c r="F37" s="134">
        <f>F27-F36</f>
        <v>0</v>
      </c>
      <c r="G37" s="134">
        <f>F37-C37</f>
        <v>0</v>
      </c>
      <c r="H37" s="135"/>
      <c r="I37" s="135"/>
      <c r="L37" s="124"/>
      <c r="O37" s="124"/>
    </row>
    <row r="38" spans="1:15" ht="24.95" customHeight="1" x14ac:dyDescent="0.25">
      <c r="A38" s="136"/>
      <c r="B38" s="136"/>
      <c r="C38" s="137"/>
      <c r="D38" s="137"/>
      <c r="E38" s="137"/>
      <c r="F38" s="137"/>
      <c r="G38" s="136"/>
      <c r="H38" s="138"/>
      <c r="I38" s="138"/>
      <c r="L38" s="124"/>
      <c r="O38" s="124"/>
    </row>
    <row r="39" spans="1:15" ht="33" customHeight="1" x14ac:dyDescent="0.25">
      <c r="A39" s="279" t="s">
        <v>309</v>
      </c>
      <c r="B39" s="280"/>
      <c r="C39" s="280"/>
      <c r="D39" s="280"/>
      <c r="E39" s="280"/>
      <c r="F39" s="280"/>
      <c r="G39" s="280"/>
      <c r="H39" s="139"/>
      <c r="I39" s="139"/>
      <c r="L39" s="124"/>
      <c r="O39" s="124"/>
    </row>
    <row r="40" spans="1:15" ht="25.5" customHeight="1" x14ac:dyDescent="0.25">
      <c r="A40" s="281" t="s">
        <v>310</v>
      </c>
      <c r="B40" s="283" t="s">
        <v>311</v>
      </c>
      <c r="C40" s="284"/>
      <c r="D40" s="285"/>
      <c r="E40" s="283" t="s">
        <v>312</v>
      </c>
      <c r="F40" s="284"/>
      <c r="G40" s="285"/>
    </row>
    <row r="41" spans="1:15" ht="31.5" customHeight="1" x14ac:dyDescent="0.25">
      <c r="A41" s="282"/>
      <c r="B41" s="140" t="s">
        <v>313</v>
      </c>
      <c r="C41" s="140" t="s">
        <v>314</v>
      </c>
      <c r="D41" s="140" t="s">
        <v>315</v>
      </c>
      <c r="E41" s="140" t="s">
        <v>316</v>
      </c>
      <c r="F41" s="140" t="s">
        <v>317</v>
      </c>
      <c r="G41" s="140" t="s">
        <v>318</v>
      </c>
    </row>
    <row r="42" spans="1:15" ht="24.75" customHeight="1" x14ac:dyDescent="0.25">
      <c r="A42" s="141" t="s">
        <v>319</v>
      </c>
      <c r="B42" s="142">
        <f>C10</f>
        <v>1350350.138390152</v>
      </c>
      <c r="C42" s="142">
        <f>F10</f>
        <v>1350657.74</v>
      </c>
      <c r="D42" s="143">
        <f>(IFERROR(C42/B42*100-100,0))</f>
        <v>2.2779396328616031E-2</v>
      </c>
      <c r="E42" s="144">
        <v>1350350.1383901522</v>
      </c>
      <c r="F42" s="142">
        <f>FORM.4!O23</f>
        <v>1350657.74</v>
      </c>
      <c r="G42" s="143">
        <f>(IFERROR(F42/E42*100-100,0))</f>
        <v>2.277939632860182E-2</v>
      </c>
      <c r="J42"/>
    </row>
    <row r="43" spans="1:15" x14ac:dyDescent="0.25">
      <c r="A43" s="141" t="s">
        <v>320</v>
      </c>
      <c r="B43" s="142">
        <f>C24</f>
        <v>100000</v>
      </c>
      <c r="C43" s="142">
        <f>F24</f>
        <v>180000</v>
      </c>
      <c r="D43" s="143">
        <f>(IFERROR(C43/B43*100-100,0))</f>
        <v>80</v>
      </c>
      <c r="E43" s="144">
        <v>100000</v>
      </c>
      <c r="F43" s="142">
        <f>FORM.4!P23</f>
        <v>180000</v>
      </c>
      <c r="G43" s="143">
        <f>(IFERROR(F43/E43*100-100,0))</f>
        <v>80</v>
      </c>
      <c r="J43"/>
    </row>
    <row r="44" spans="1:15" ht="33" customHeight="1" x14ac:dyDescent="0.25">
      <c r="A44" s="145" t="s">
        <v>321</v>
      </c>
      <c r="B44" s="146">
        <f>SUM(B42:B43)</f>
        <v>1450350.138390152</v>
      </c>
      <c r="C44" s="146">
        <f t="shared" ref="C44" si="7">SUM(C42:C43)</f>
        <v>1530657.74</v>
      </c>
      <c r="D44" s="147">
        <f>IFERROR((C44/B44)*100-100,)</f>
        <v>5.5371182091923856</v>
      </c>
      <c r="E44" s="146">
        <f>SUM(E42:E43)</f>
        <v>1450350.1383901522</v>
      </c>
      <c r="F44" s="146">
        <f t="shared" ref="F44" si="8">SUM(F42:F43)</f>
        <v>1530657.74</v>
      </c>
      <c r="G44" s="147">
        <f>IFERROR((F44/E44)*100-100,)</f>
        <v>5.5371182091923572</v>
      </c>
      <c r="J44"/>
    </row>
    <row r="45" spans="1:15" ht="33" customHeight="1" x14ac:dyDescent="0.25">
      <c r="A45" s="148"/>
      <c r="B45" s="149"/>
      <c r="C45" s="149"/>
      <c r="D45" s="149"/>
      <c r="E45" s="149"/>
      <c r="F45" s="149"/>
      <c r="G45" s="149"/>
      <c r="J45"/>
      <c r="L45"/>
      <c r="M45"/>
      <c r="N45"/>
      <c r="O45"/>
    </row>
    <row r="46" spans="1:15" ht="33" customHeight="1" x14ac:dyDescent="0.25">
      <c r="A46" s="140" t="s">
        <v>1</v>
      </c>
      <c r="B46" s="140" t="s">
        <v>322</v>
      </c>
      <c r="C46" s="140" t="s">
        <v>323</v>
      </c>
      <c r="D46" s="140" t="s">
        <v>321</v>
      </c>
      <c r="J46"/>
      <c r="L46"/>
      <c r="M46"/>
      <c r="N46"/>
      <c r="O46"/>
    </row>
    <row r="47" spans="1:15" ht="33" customHeight="1" x14ac:dyDescent="0.25">
      <c r="A47" s="150" t="s">
        <v>324</v>
      </c>
      <c r="B47" s="151">
        <f>F10</f>
        <v>1350657.74</v>
      </c>
      <c r="C47" s="151">
        <f>F24</f>
        <v>180000</v>
      </c>
      <c r="D47" s="151">
        <f>SUM(B47:C47)</f>
        <v>1530657.74</v>
      </c>
      <c r="J47"/>
      <c r="K47"/>
      <c r="M47"/>
      <c r="N47"/>
      <c r="O47"/>
    </row>
    <row r="48" spans="1:15" ht="33" customHeight="1" x14ac:dyDescent="0.25">
      <c r="A48" s="150" t="s">
        <v>325</v>
      </c>
      <c r="B48" s="151">
        <f>FORM.4!O23</f>
        <v>1350657.74</v>
      </c>
      <c r="C48" s="151">
        <f>FORM.4!P23</f>
        <v>180000</v>
      </c>
      <c r="D48" s="151">
        <f>SUM(B48:C48)</f>
        <v>1530657.74</v>
      </c>
      <c r="J48"/>
      <c r="K48"/>
      <c r="M48"/>
      <c r="N48"/>
      <c r="O48"/>
    </row>
    <row r="49" spans="1:15" ht="33" customHeight="1" x14ac:dyDescent="0.25">
      <c r="A49" s="145" t="s">
        <v>308</v>
      </c>
      <c r="B49" s="146">
        <f>B47-B48</f>
        <v>0</v>
      </c>
      <c r="C49" s="146">
        <f>C47-C48</f>
        <v>0</v>
      </c>
      <c r="D49" s="146">
        <f>D47-D48</f>
        <v>0</v>
      </c>
      <c r="J49"/>
      <c r="K49"/>
      <c r="M49"/>
      <c r="N49"/>
      <c r="O49"/>
    </row>
    <row r="50" spans="1:15" ht="33" customHeight="1" x14ac:dyDescent="0.25">
      <c r="J50"/>
      <c r="K50"/>
    </row>
    <row r="51" spans="1:15" ht="33" customHeight="1" x14ac:dyDescent="0.25">
      <c r="B51"/>
      <c r="C51"/>
      <c r="H51"/>
      <c r="I51"/>
      <c r="J51"/>
      <c r="K51"/>
      <c r="L51"/>
      <c r="M51"/>
      <c r="N51"/>
      <c r="O51"/>
    </row>
    <row r="52" spans="1:15" ht="33" customHeight="1" x14ac:dyDescent="0.25">
      <c r="B52"/>
      <c r="C52"/>
      <c r="H52"/>
      <c r="I52"/>
      <c r="J52"/>
      <c r="K52"/>
      <c r="L52"/>
      <c r="M52"/>
      <c r="N52"/>
      <c r="O52"/>
    </row>
    <row r="53" spans="1:15" ht="33" customHeight="1" x14ac:dyDescent="0.25">
      <c r="B53"/>
      <c r="C53"/>
      <c r="D53"/>
      <c r="E53"/>
      <c r="F53"/>
      <c r="G53"/>
      <c r="H53"/>
      <c r="I53"/>
      <c r="J53"/>
      <c r="K53"/>
      <c r="L53"/>
      <c r="M53"/>
      <c r="N53"/>
      <c r="O53"/>
    </row>
    <row r="54" spans="1:15" ht="159" customHeight="1" x14ac:dyDescent="0.25">
      <c r="C54" s="113"/>
      <c r="D54" s="113"/>
      <c r="E54" s="113"/>
      <c r="F54" s="113"/>
      <c r="G54" s="113"/>
      <c r="J54"/>
      <c r="K54"/>
      <c r="L54" s="214"/>
      <c r="M54"/>
      <c r="N54"/>
      <c r="O54"/>
    </row>
    <row r="55" spans="1:15" ht="33" customHeight="1" x14ac:dyDescent="0.25">
      <c r="C55" s="113"/>
      <c r="D55" s="113"/>
      <c r="E55" s="113"/>
      <c r="F55" s="113"/>
      <c r="G55" s="113"/>
      <c r="J55"/>
      <c r="K55"/>
      <c r="L55"/>
      <c r="M55"/>
      <c r="N55"/>
      <c r="O55"/>
    </row>
    <row r="56" spans="1:15" ht="33" customHeight="1" x14ac:dyDescent="0.25">
      <c r="C56" s="113"/>
      <c r="D56" s="113"/>
      <c r="E56" s="113"/>
      <c r="F56" s="113"/>
      <c r="G56" s="113"/>
      <c r="J56"/>
      <c r="K56"/>
      <c r="L56"/>
      <c r="M56"/>
      <c r="N56"/>
      <c r="O56"/>
    </row>
    <row r="57" spans="1:15" ht="33" customHeight="1" x14ac:dyDescent="0.25">
      <c r="C57" s="113"/>
      <c r="D57" s="113"/>
      <c r="E57" s="113"/>
      <c r="F57" s="113"/>
      <c r="G57" s="113"/>
      <c r="J57"/>
      <c r="K57"/>
      <c r="L57"/>
      <c r="M57"/>
      <c r="N57"/>
      <c r="O57"/>
    </row>
    <row r="58" spans="1:15" ht="33" customHeight="1" x14ac:dyDescent="0.25">
      <c r="C58" s="113"/>
      <c r="D58" s="113"/>
      <c r="E58" s="113"/>
      <c r="F58" s="113"/>
      <c r="G58" s="113"/>
      <c r="J58"/>
      <c r="K58"/>
      <c r="L58"/>
      <c r="M58"/>
      <c r="N58"/>
      <c r="O58"/>
    </row>
    <row r="59" spans="1:15" ht="33" customHeight="1" x14ac:dyDescent="0.25">
      <c r="C59" s="113"/>
      <c r="D59" s="113"/>
      <c r="E59" s="113"/>
      <c r="F59" s="113"/>
      <c r="G59" s="113"/>
      <c r="J59"/>
      <c r="K59"/>
      <c r="L59"/>
      <c r="M59"/>
      <c r="N59"/>
      <c r="O59"/>
    </row>
    <row r="60" spans="1:15" ht="47.25" customHeight="1" x14ac:dyDescent="0.25">
      <c r="C60" s="113"/>
      <c r="D60" s="113"/>
      <c r="E60" s="113"/>
      <c r="F60" s="113"/>
      <c r="G60" s="113"/>
      <c r="J60"/>
      <c r="K60"/>
      <c r="L60"/>
      <c r="M60"/>
      <c r="N60"/>
      <c r="O60"/>
    </row>
    <row r="61" spans="1:15" x14ac:dyDescent="0.25">
      <c r="C61" s="113"/>
      <c r="D61" s="113"/>
      <c r="E61" s="113"/>
      <c r="F61" s="113"/>
      <c r="G61" s="113"/>
      <c r="J61"/>
      <c r="K61"/>
      <c r="L61"/>
      <c r="M61"/>
      <c r="N61"/>
      <c r="O61"/>
    </row>
    <row r="62" spans="1:15" ht="99" customHeight="1" x14ac:dyDescent="0.25">
      <c r="C62" s="113"/>
      <c r="D62" s="113"/>
      <c r="E62" s="113"/>
      <c r="F62" s="113"/>
      <c r="G62" s="113"/>
      <c r="J62"/>
      <c r="K62"/>
      <c r="L62"/>
      <c r="M62"/>
      <c r="N62"/>
      <c r="O62"/>
    </row>
    <row r="63" spans="1:15" x14ac:dyDescent="0.25">
      <c r="C63" s="113"/>
      <c r="D63" s="113"/>
      <c r="E63" s="113"/>
      <c r="F63" s="113"/>
      <c r="G63" s="113"/>
      <c r="J63"/>
      <c r="K63"/>
      <c r="L63"/>
      <c r="M63"/>
      <c r="N63"/>
      <c r="O63"/>
    </row>
    <row r="64" spans="1:15" x14ac:dyDescent="0.25">
      <c r="C64" s="113"/>
      <c r="D64" s="113"/>
      <c r="E64" s="113"/>
      <c r="F64" s="113"/>
      <c r="G64" s="113"/>
      <c r="J64"/>
      <c r="K64"/>
      <c r="L64"/>
      <c r="M64"/>
      <c r="N64"/>
      <c r="O64"/>
    </row>
    <row r="65" spans="3:15" x14ac:dyDescent="0.25">
      <c r="C65" s="113"/>
      <c r="D65" s="113"/>
      <c r="E65" s="113"/>
      <c r="F65" s="113"/>
      <c r="G65" s="113"/>
      <c r="J65"/>
      <c r="K65"/>
      <c r="L65"/>
      <c r="M65"/>
      <c r="N65"/>
      <c r="O65"/>
    </row>
    <row r="66" spans="3:15" x14ac:dyDescent="0.25">
      <c r="C66" s="113"/>
      <c r="D66" s="113"/>
      <c r="E66" s="113"/>
      <c r="F66" s="113"/>
      <c r="G66" s="113"/>
      <c r="J66"/>
      <c r="K66"/>
      <c r="L66"/>
      <c r="M66"/>
      <c r="N66"/>
      <c r="O66"/>
    </row>
    <row r="67" spans="3:15" x14ac:dyDescent="0.25">
      <c r="C67" s="113"/>
      <c r="D67" s="113"/>
      <c r="E67" s="113"/>
      <c r="F67" s="113"/>
      <c r="G67" s="113"/>
      <c r="J67"/>
      <c r="K67"/>
      <c r="L67"/>
      <c r="M67"/>
      <c r="N67"/>
      <c r="O67"/>
    </row>
    <row r="68" spans="3:15" x14ac:dyDescent="0.25">
      <c r="C68" s="113"/>
      <c r="D68" s="113"/>
      <c r="E68" s="113"/>
      <c r="F68" s="113"/>
      <c r="G68" s="113"/>
      <c r="K68"/>
      <c r="L68"/>
      <c r="M68"/>
      <c r="N68"/>
      <c r="O68"/>
    </row>
    <row r="69" spans="3:15" x14ac:dyDescent="0.25">
      <c r="C69" s="113"/>
      <c r="D69" s="113"/>
      <c r="E69" s="113"/>
      <c r="F69" s="113"/>
      <c r="G69" s="113"/>
      <c r="K69"/>
      <c r="L69"/>
      <c r="M69"/>
      <c r="N69"/>
      <c r="O69"/>
    </row>
    <row r="70" spans="3:15" x14ac:dyDescent="0.25">
      <c r="C70" s="113"/>
      <c r="D70" s="113"/>
      <c r="E70" s="113"/>
      <c r="F70" s="113"/>
      <c r="G70" s="113"/>
      <c r="K70"/>
      <c r="L70"/>
      <c r="M70"/>
      <c r="N70"/>
      <c r="O70"/>
    </row>
    <row r="71" spans="3:15" x14ac:dyDescent="0.25">
      <c r="C71" s="113"/>
      <c r="D71" s="113"/>
      <c r="E71" s="113"/>
      <c r="F71" s="113"/>
      <c r="G71" s="113"/>
      <c r="K71"/>
      <c r="L71"/>
      <c r="M71"/>
      <c r="N71"/>
      <c r="O71"/>
    </row>
    <row r="72" spans="3:15" x14ac:dyDescent="0.25">
      <c r="C72" s="113"/>
      <c r="D72" s="113"/>
      <c r="E72" s="113"/>
      <c r="F72" s="113"/>
      <c r="G72" s="113"/>
      <c r="K72"/>
      <c r="L72"/>
      <c r="M72"/>
      <c r="N72"/>
      <c r="O72"/>
    </row>
    <row r="73" spans="3:15" x14ac:dyDescent="0.25">
      <c r="C73" s="113"/>
      <c r="D73" s="113"/>
      <c r="E73" s="113"/>
      <c r="F73" s="113"/>
      <c r="G73" s="113"/>
      <c r="L73"/>
      <c r="M73"/>
      <c r="N73"/>
      <c r="O73"/>
    </row>
    <row r="74" spans="3:15" x14ac:dyDescent="0.25">
      <c r="C74" s="113"/>
      <c r="D74" s="113"/>
      <c r="E74" s="113"/>
      <c r="F74" s="113"/>
      <c r="G74" s="113"/>
      <c r="L74"/>
      <c r="M74"/>
      <c r="N74"/>
      <c r="O74"/>
    </row>
    <row r="75" spans="3:15" x14ac:dyDescent="0.25">
      <c r="C75" s="113"/>
      <c r="D75" s="113"/>
      <c r="E75" s="113"/>
      <c r="F75" s="113"/>
      <c r="G75" s="113"/>
      <c r="L75"/>
      <c r="M75"/>
      <c r="N75"/>
      <c r="O75"/>
    </row>
    <row r="76" spans="3:15" x14ac:dyDescent="0.25">
      <c r="C76" s="113"/>
      <c r="D76" s="113"/>
      <c r="E76" s="113"/>
      <c r="F76" s="113"/>
      <c r="G76" s="113"/>
      <c r="L76"/>
      <c r="M76"/>
      <c r="N76"/>
      <c r="O76"/>
    </row>
    <row r="77" spans="3:15" x14ac:dyDescent="0.25">
      <c r="C77" s="113"/>
      <c r="D77" s="113"/>
      <c r="E77" s="113"/>
      <c r="F77" s="113"/>
      <c r="G77" s="113"/>
      <c r="L77"/>
      <c r="M77"/>
      <c r="N77"/>
      <c r="O77"/>
    </row>
    <row r="78" spans="3:15" x14ac:dyDescent="0.25">
      <c r="C78" s="113"/>
      <c r="D78" s="113"/>
      <c r="E78" s="113"/>
      <c r="F78" s="113"/>
      <c r="G78" s="113"/>
      <c r="L78"/>
      <c r="M78"/>
      <c r="N78"/>
      <c r="O78"/>
    </row>
    <row r="79" spans="3:15" x14ac:dyDescent="0.25">
      <c r="L79"/>
      <c r="M79"/>
      <c r="N79"/>
      <c r="O79"/>
    </row>
    <row r="80" spans="3:15" x14ac:dyDescent="0.25">
      <c r="L80"/>
      <c r="M80"/>
      <c r="N80"/>
      <c r="O80"/>
    </row>
  </sheetData>
  <mergeCells count="43">
    <mergeCell ref="A13:B13"/>
    <mergeCell ref="A4:I4"/>
    <mergeCell ref="A5:I5"/>
    <mergeCell ref="A6:F6"/>
    <mergeCell ref="A7:B8"/>
    <mergeCell ref="C7:C8"/>
    <mergeCell ref="D7:F7"/>
    <mergeCell ref="G7:H7"/>
    <mergeCell ref="I7:I8"/>
    <mergeCell ref="A9:B9"/>
    <mergeCell ref="H9:I9"/>
    <mergeCell ref="A10:B10"/>
    <mergeCell ref="A11:B11"/>
    <mergeCell ref="A12:B12"/>
    <mergeCell ref="A25:B25"/>
    <mergeCell ref="A14:B14"/>
    <mergeCell ref="A15:B15"/>
    <mergeCell ref="A16:B16"/>
    <mergeCell ref="A17:B17"/>
    <mergeCell ref="A18:B18"/>
    <mergeCell ref="A19:B19"/>
    <mergeCell ref="A20:B20"/>
    <mergeCell ref="A21:B21"/>
    <mergeCell ref="A22:B22"/>
    <mergeCell ref="A23:B23"/>
    <mergeCell ref="A24:B24"/>
    <mergeCell ref="A36:B36"/>
    <mergeCell ref="A26:B26"/>
    <mergeCell ref="A27:B27"/>
    <mergeCell ref="A28:B28"/>
    <mergeCell ref="H28:I28"/>
    <mergeCell ref="A29:B29"/>
    <mergeCell ref="A30:B30"/>
    <mergeCell ref="A31:B31"/>
    <mergeCell ref="A32:B32"/>
    <mergeCell ref="A33:B33"/>
    <mergeCell ref="A34:B34"/>
    <mergeCell ref="A35:B35"/>
    <mergeCell ref="A37:B37"/>
    <mergeCell ref="A39:G39"/>
    <mergeCell ref="A40:A41"/>
    <mergeCell ref="B40:D40"/>
    <mergeCell ref="E40:G40"/>
  </mergeCells>
  <conditionalFormatting sqref="C38:F38">
    <cfRule type="cellIs" dxfId="3" priority="2" operator="equal">
      <formula>TRUE</formula>
    </cfRule>
    <cfRule type="cellIs" dxfId="2" priority="3" operator="equal">
      <formula>TRUE</formula>
    </cfRule>
  </conditionalFormatting>
  <pageMargins left="0.23622047244094491" right="0.23622047244094491" top="0.74803149606299213" bottom="0.74803149606299213" header="0.31496062992125984" footer="0.31496062992125984"/>
  <pageSetup paperSize="9" scale="81" orientation="portrait" horizontalDpi="300" verticalDpi="30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D53"/>
  <sheetViews>
    <sheetView showGridLines="0" zoomScale="50" zoomScaleNormal="50" workbookViewId="0">
      <selection activeCell="A5" sqref="A5:XFD5"/>
    </sheetView>
  </sheetViews>
  <sheetFormatPr defaultColWidth="9.140625" defaultRowHeight="15.75" x14ac:dyDescent="0.25"/>
  <cols>
    <col min="1" max="1" width="28.7109375" style="74" customWidth="1"/>
    <col min="2" max="2" width="10.42578125" style="74" customWidth="1"/>
    <col min="3" max="3" width="11.28515625" style="74" customWidth="1"/>
    <col min="4" max="4" width="10.5703125" style="74" customWidth="1"/>
    <col min="5" max="5" width="45.85546875" style="74" customWidth="1"/>
    <col min="6" max="6" width="46.5703125" style="74" customWidth="1"/>
    <col min="7" max="7" width="57.5703125" style="74" customWidth="1"/>
    <col min="8" max="8" width="28.5703125" style="74" customWidth="1"/>
    <col min="9" max="9" width="50.140625" style="74" customWidth="1"/>
    <col min="10" max="10" width="31.7109375" style="110" customWidth="1"/>
    <col min="11" max="15" width="26" style="110" customWidth="1"/>
    <col min="16" max="16" width="26" style="111" customWidth="1"/>
    <col min="17" max="17" width="26" style="110" customWidth="1"/>
    <col min="18" max="18" width="26" style="111" customWidth="1"/>
    <col min="19" max="22" width="17.5703125" style="75" customWidth="1"/>
    <col min="23" max="38" width="9.140625" style="74"/>
    <col min="39" max="16384" width="9.140625" style="77"/>
  </cols>
  <sheetData>
    <row r="1" spans="1:38" ht="113.25" customHeight="1" x14ac:dyDescent="0.25"/>
    <row r="2" spans="1:38" ht="51" customHeight="1" x14ac:dyDescent="0.25">
      <c r="A2" s="317" t="s">
        <v>385</v>
      </c>
      <c r="B2" s="318"/>
      <c r="C2" s="318"/>
      <c r="D2" s="318"/>
      <c r="E2" s="318"/>
      <c r="F2" s="318"/>
      <c r="G2" s="318"/>
      <c r="H2" s="318"/>
      <c r="I2" s="318"/>
      <c r="J2" s="318"/>
      <c r="K2" s="318"/>
      <c r="L2" s="318"/>
      <c r="M2" s="318"/>
      <c r="N2" s="318"/>
      <c r="O2" s="318"/>
      <c r="P2" s="318"/>
      <c r="Q2" s="318"/>
      <c r="R2" s="319"/>
      <c r="AG2" s="76"/>
      <c r="AH2" s="76"/>
      <c r="AI2" s="76"/>
      <c r="AJ2" s="76"/>
    </row>
    <row r="3" spans="1:38" s="80" customFormat="1" ht="54" hidden="1" customHeight="1" x14ac:dyDescent="0.25">
      <c r="A3" s="317" t="s">
        <v>190</v>
      </c>
      <c r="B3" s="318"/>
      <c r="C3" s="318"/>
      <c r="D3" s="318"/>
      <c r="E3" s="318"/>
      <c r="F3" s="318"/>
      <c r="G3" s="318"/>
      <c r="H3" s="318"/>
      <c r="I3" s="318"/>
      <c r="J3" s="318"/>
      <c r="K3" s="318"/>
      <c r="L3" s="318"/>
      <c r="M3" s="318"/>
      <c r="N3" s="318"/>
      <c r="O3" s="318"/>
      <c r="P3" s="318"/>
      <c r="Q3" s="318"/>
      <c r="R3" s="319"/>
      <c r="S3" s="75"/>
      <c r="T3" s="75"/>
      <c r="U3" s="75"/>
      <c r="V3" s="75"/>
      <c r="W3" s="78"/>
      <c r="X3" s="78"/>
      <c r="Y3" s="78"/>
      <c r="Z3" s="78"/>
      <c r="AA3" s="78"/>
      <c r="AB3" s="78"/>
      <c r="AC3" s="78"/>
      <c r="AD3" s="78"/>
      <c r="AE3" s="78"/>
      <c r="AF3" s="78"/>
      <c r="AG3" s="79"/>
      <c r="AH3" s="79" t="s">
        <v>187</v>
      </c>
      <c r="AI3" s="79" t="s">
        <v>188</v>
      </c>
      <c r="AJ3" s="79" t="s">
        <v>189</v>
      </c>
      <c r="AK3" s="78"/>
      <c r="AL3" s="78"/>
    </row>
    <row r="4" spans="1:38" s="80" customFormat="1" ht="45" customHeight="1" x14ac:dyDescent="0.25">
      <c r="A4" s="81"/>
      <c r="B4" s="81"/>
      <c r="C4" s="81"/>
      <c r="D4" s="81"/>
      <c r="E4" s="81"/>
      <c r="F4" s="81"/>
      <c r="G4" s="81"/>
      <c r="H4" s="81"/>
      <c r="I4" s="81"/>
      <c r="J4" s="82"/>
      <c r="K4" s="82"/>
      <c r="L4" s="82"/>
      <c r="M4" s="82"/>
      <c r="N4" s="82"/>
      <c r="O4" s="82"/>
      <c r="P4" s="83"/>
      <c r="Q4" s="82"/>
      <c r="R4" s="83"/>
      <c r="S4" s="75"/>
      <c r="T4" s="75"/>
      <c r="U4" s="75"/>
      <c r="V4" s="75"/>
      <c r="W4" s="78"/>
      <c r="X4" s="78"/>
      <c r="Y4" s="78"/>
      <c r="Z4" s="78"/>
      <c r="AA4" s="78"/>
      <c r="AB4" s="78"/>
      <c r="AC4" s="78"/>
      <c r="AD4" s="78"/>
      <c r="AE4" s="78"/>
      <c r="AF4" s="78"/>
      <c r="AG4" s="79"/>
      <c r="AH4" s="79" t="s">
        <v>191</v>
      </c>
      <c r="AI4" s="79" t="s">
        <v>192</v>
      </c>
      <c r="AJ4" s="79"/>
      <c r="AK4" s="78"/>
      <c r="AL4" s="78"/>
    </row>
    <row r="5" spans="1:38" s="87" customFormat="1" ht="32.25" hidden="1" customHeight="1" x14ac:dyDescent="0.25">
      <c r="A5" s="320" t="s">
        <v>195</v>
      </c>
      <c r="B5" s="320"/>
      <c r="C5" s="320"/>
      <c r="D5" s="320"/>
      <c r="E5" s="320"/>
      <c r="F5" s="320"/>
      <c r="G5" s="320"/>
      <c r="H5" s="320"/>
      <c r="I5" s="320"/>
      <c r="J5" s="320"/>
      <c r="K5" s="320"/>
      <c r="L5" s="320"/>
      <c r="M5" s="320"/>
      <c r="N5" s="320"/>
      <c r="O5" s="321"/>
      <c r="P5" s="321"/>
      <c r="Q5" s="321"/>
      <c r="R5" s="321" t="s">
        <v>196</v>
      </c>
      <c r="S5" s="85"/>
      <c r="T5" s="85"/>
      <c r="U5" s="85"/>
      <c r="V5" s="85"/>
      <c r="W5" s="84"/>
      <c r="X5" s="84"/>
      <c r="Y5" s="84"/>
      <c r="Z5" s="84"/>
      <c r="AA5" s="84"/>
      <c r="AB5" s="84"/>
      <c r="AC5" s="84"/>
      <c r="AD5" s="84"/>
      <c r="AE5" s="84"/>
      <c r="AF5" s="84"/>
      <c r="AG5" s="86"/>
      <c r="AH5" s="86" t="s">
        <v>193</v>
      </c>
      <c r="AI5" s="79" t="s">
        <v>194</v>
      </c>
      <c r="AJ5" s="86"/>
      <c r="AK5" s="84"/>
      <c r="AL5" s="84"/>
    </row>
    <row r="6" spans="1:38" s="80" customFormat="1" ht="62.25" customHeight="1" x14ac:dyDescent="0.25">
      <c r="A6" s="314" t="s">
        <v>198</v>
      </c>
      <c r="B6" s="314" t="s">
        <v>199</v>
      </c>
      <c r="C6" s="314" t="s">
        <v>200</v>
      </c>
      <c r="D6" s="314" t="s">
        <v>201</v>
      </c>
      <c r="E6" s="314" t="s">
        <v>202</v>
      </c>
      <c r="F6" s="314" t="s">
        <v>203</v>
      </c>
      <c r="G6" s="314" t="s">
        <v>204</v>
      </c>
      <c r="H6" s="314" t="s">
        <v>205</v>
      </c>
      <c r="I6" s="314" t="s">
        <v>206</v>
      </c>
      <c r="J6" s="315" t="s">
        <v>207</v>
      </c>
      <c r="K6" s="315" t="s">
        <v>208</v>
      </c>
      <c r="L6" s="315"/>
      <c r="M6" s="315" t="s">
        <v>209</v>
      </c>
      <c r="N6" s="315" t="s">
        <v>210</v>
      </c>
      <c r="O6" s="315" t="s">
        <v>211</v>
      </c>
      <c r="P6" s="316" t="s">
        <v>212</v>
      </c>
      <c r="Q6" s="315" t="s">
        <v>213</v>
      </c>
      <c r="R6" s="315"/>
      <c r="S6" s="75"/>
      <c r="T6" s="75"/>
      <c r="U6" s="75"/>
      <c r="V6" s="75"/>
      <c r="W6" s="78"/>
      <c r="X6" s="78"/>
      <c r="Y6" s="78"/>
      <c r="Z6" s="78"/>
      <c r="AA6" s="78"/>
      <c r="AB6" s="78"/>
      <c r="AC6" s="78"/>
      <c r="AD6" s="78"/>
      <c r="AE6" s="78"/>
      <c r="AF6" s="78"/>
      <c r="AG6" s="79"/>
      <c r="AH6" s="79"/>
      <c r="AI6" s="79" t="s">
        <v>197</v>
      </c>
      <c r="AJ6" s="79"/>
      <c r="AK6" s="78"/>
      <c r="AL6" s="78"/>
    </row>
    <row r="7" spans="1:38" s="80" customFormat="1" ht="69" customHeight="1" x14ac:dyDescent="0.25">
      <c r="A7" s="314"/>
      <c r="B7" s="314"/>
      <c r="C7" s="314"/>
      <c r="D7" s="314"/>
      <c r="E7" s="314"/>
      <c r="F7" s="314"/>
      <c r="G7" s="314"/>
      <c r="H7" s="314"/>
      <c r="I7" s="314"/>
      <c r="J7" s="315"/>
      <c r="K7" s="88" t="s">
        <v>215</v>
      </c>
      <c r="L7" s="88" t="s">
        <v>216</v>
      </c>
      <c r="M7" s="315"/>
      <c r="N7" s="315"/>
      <c r="O7" s="315"/>
      <c r="P7" s="316"/>
      <c r="Q7" s="88" t="s">
        <v>217</v>
      </c>
      <c r="R7" s="89" t="s">
        <v>218</v>
      </c>
      <c r="S7" s="75"/>
      <c r="T7" s="75"/>
      <c r="U7" s="75"/>
      <c r="V7" s="75"/>
      <c r="W7" s="78"/>
      <c r="X7" s="78"/>
      <c r="Y7" s="78"/>
      <c r="Z7" s="78"/>
      <c r="AA7" s="78"/>
      <c r="AB7" s="78"/>
      <c r="AC7" s="78"/>
      <c r="AD7" s="78"/>
      <c r="AE7" s="78"/>
      <c r="AF7" s="78"/>
      <c r="AG7" s="79"/>
      <c r="AH7" s="79"/>
      <c r="AI7" s="79" t="s">
        <v>214</v>
      </c>
      <c r="AJ7" s="79"/>
      <c r="AK7" s="78"/>
      <c r="AL7" s="78"/>
    </row>
    <row r="8" spans="1:38" s="80" customFormat="1" ht="57.75" customHeight="1" x14ac:dyDescent="0.25">
      <c r="A8" s="90" t="s">
        <v>220</v>
      </c>
      <c r="B8" s="91" t="s">
        <v>191</v>
      </c>
      <c r="C8" s="92" t="s">
        <v>194</v>
      </c>
      <c r="D8" s="92"/>
      <c r="E8" s="93" t="s">
        <v>221</v>
      </c>
      <c r="F8" s="94" t="s">
        <v>222</v>
      </c>
      <c r="G8" s="95" t="s">
        <v>3</v>
      </c>
      <c r="H8" s="95" t="s">
        <v>223</v>
      </c>
      <c r="I8" s="93" t="s">
        <v>224</v>
      </c>
      <c r="J8" s="96">
        <v>311304.03000000003</v>
      </c>
      <c r="K8" s="97">
        <v>103152.36</v>
      </c>
      <c r="L8" s="97">
        <f>'[2]Anexo 4.Quadro Descritivo.'!F21</f>
        <v>199151.56999999998</v>
      </c>
      <c r="M8" s="98">
        <f>K8+L8</f>
        <v>302303.93</v>
      </c>
      <c r="N8" s="97"/>
      <c r="O8" s="97"/>
      <c r="P8" s="99">
        <f>IFERROR(O8/M8*100,)</f>
        <v>0</v>
      </c>
      <c r="Q8" s="100">
        <f>M8-J8</f>
        <v>-9000.1000000000349</v>
      </c>
      <c r="R8" s="101">
        <f>IFERROR(Q8/J8*100,)</f>
        <v>-2.8910965270831972</v>
      </c>
      <c r="S8" s="75"/>
      <c r="T8" s="75"/>
      <c r="U8" s="75"/>
      <c r="V8" s="75"/>
      <c r="W8" s="78"/>
      <c r="X8" s="78"/>
      <c r="Y8" s="78"/>
      <c r="Z8" s="78"/>
      <c r="AA8" s="78"/>
      <c r="AB8" s="78"/>
      <c r="AC8" s="78"/>
      <c r="AD8" s="78"/>
      <c r="AE8" s="78"/>
      <c r="AF8" s="78"/>
      <c r="AG8" s="79"/>
      <c r="AH8" s="79"/>
      <c r="AI8" s="79" t="s">
        <v>193</v>
      </c>
      <c r="AJ8" s="79"/>
      <c r="AK8" s="78"/>
      <c r="AL8" s="78"/>
    </row>
    <row r="9" spans="1:38" s="80" customFormat="1" ht="79.5" customHeight="1" x14ac:dyDescent="0.25">
      <c r="A9" s="90" t="s">
        <v>225</v>
      </c>
      <c r="B9" s="102" t="s">
        <v>191</v>
      </c>
      <c r="C9" s="92" t="s">
        <v>194</v>
      </c>
      <c r="D9" s="92"/>
      <c r="E9" s="93" t="s">
        <v>226</v>
      </c>
      <c r="F9" s="93" t="s">
        <v>227</v>
      </c>
      <c r="G9" s="95" t="s">
        <v>8</v>
      </c>
      <c r="H9" s="95" t="s">
        <v>228</v>
      </c>
      <c r="I9" s="93" t="s">
        <v>229</v>
      </c>
      <c r="J9" s="96">
        <v>5000</v>
      </c>
      <c r="K9" s="97">
        <v>0</v>
      </c>
      <c r="L9" s="97">
        <f>'[2]Anexo 4.Quadro Descritivo.'!F39</f>
        <v>985.73</v>
      </c>
      <c r="M9" s="98">
        <f t="shared" ref="M9:M23" si="0">K9+L9</f>
        <v>985.73</v>
      </c>
      <c r="N9" s="97"/>
      <c r="O9" s="97"/>
      <c r="P9" s="99">
        <f t="shared" ref="P9:P23" si="1">IFERROR(O9/M9*100,)</f>
        <v>0</v>
      </c>
      <c r="Q9" s="100">
        <f t="shared" ref="Q9:Q24" si="2">M9-J9</f>
        <v>-4014.27</v>
      </c>
      <c r="R9" s="101">
        <f t="shared" ref="R9:R22" si="3">IFERROR(Q9/J9*100,)</f>
        <v>-80.285399999999996</v>
      </c>
      <c r="S9" s="75"/>
      <c r="T9" s="75"/>
      <c r="U9" s="75"/>
      <c r="V9" s="75"/>
      <c r="W9" s="78"/>
      <c r="X9" s="78"/>
      <c r="Y9" s="78"/>
      <c r="Z9" s="78"/>
      <c r="AA9" s="78"/>
      <c r="AB9" s="78"/>
      <c r="AC9" s="78"/>
      <c r="AD9" s="78"/>
      <c r="AE9" s="78"/>
      <c r="AF9" s="78"/>
      <c r="AG9" s="78"/>
      <c r="AH9" s="78"/>
      <c r="AI9" s="78"/>
      <c r="AJ9" s="78"/>
      <c r="AK9" s="78"/>
      <c r="AL9" s="78"/>
    </row>
    <row r="10" spans="1:38" s="80" customFormat="1" ht="79.5" customHeight="1" x14ac:dyDescent="0.25">
      <c r="A10" s="90" t="s">
        <v>225</v>
      </c>
      <c r="B10" s="91" t="s">
        <v>191</v>
      </c>
      <c r="C10" s="92" t="s">
        <v>194</v>
      </c>
      <c r="D10" s="92"/>
      <c r="E10" s="93" t="s">
        <v>219</v>
      </c>
      <c r="F10" s="93" t="s">
        <v>230</v>
      </c>
      <c r="G10" s="95" t="s">
        <v>8</v>
      </c>
      <c r="H10" s="95" t="s">
        <v>228</v>
      </c>
      <c r="I10" s="93" t="s">
        <v>231</v>
      </c>
      <c r="J10" s="96">
        <v>35125.01</v>
      </c>
      <c r="K10" s="97">
        <v>14635.4</v>
      </c>
      <c r="L10" s="97">
        <f>'[2]Anexo 4.Quadro Descritivo.'!F51</f>
        <v>13336.77</v>
      </c>
      <c r="M10" s="98">
        <f t="shared" si="0"/>
        <v>27972.17</v>
      </c>
      <c r="N10" s="97"/>
      <c r="O10" s="97"/>
      <c r="P10" s="99">
        <f t="shared" si="1"/>
        <v>0</v>
      </c>
      <c r="Q10" s="100">
        <f t="shared" si="2"/>
        <v>-7152.8400000000038</v>
      </c>
      <c r="R10" s="101">
        <f t="shared" si="3"/>
        <v>-20.363951497807413</v>
      </c>
      <c r="S10" s="75"/>
      <c r="T10" s="75"/>
      <c r="U10" s="75"/>
      <c r="V10" s="75"/>
      <c r="W10" s="78"/>
      <c r="X10" s="78"/>
      <c r="Y10" s="78"/>
      <c r="Z10" s="78"/>
      <c r="AA10" s="78"/>
      <c r="AB10" s="78"/>
      <c r="AC10" s="78"/>
      <c r="AD10" s="78"/>
      <c r="AE10" s="78"/>
      <c r="AF10" s="78"/>
      <c r="AG10" s="78"/>
      <c r="AH10" s="78"/>
      <c r="AI10" s="78"/>
      <c r="AJ10" s="78"/>
      <c r="AK10" s="78"/>
      <c r="AL10" s="78"/>
    </row>
    <row r="11" spans="1:38" s="80" customFormat="1" ht="79.5" customHeight="1" x14ac:dyDescent="0.25">
      <c r="A11" s="90" t="s">
        <v>232</v>
      </c>
      <c r="B11" s="91" t="s">
        <v>191</v>
      </c>
      <c r="C11" s="92" t="s">
        <v>194</v>
      </c>
      <c r="D11" s="92"/>
      <c r="E11" s="93" t="s">
        <v>233</v>
      </c>
      <c r="F11" s="93" t="s">
        <v>234</v>
      </c>
      <c r="G11" s="95" t="s">
        <v>10</v>
      </c>
      <c r="H11" s="95" t="s">
        <v>228</v>
      </c>
      <c r="I11" s="93" t="s">
        <v>235</v>
      </c>
      <c r="J11" s="96">
        <v>22000</v>
      </c>
      <c r="K11" s="97">
        <v>0</v>
      </c>
      <c r="L11" s="97">
        <f>'[2]Anexo 4.Quadro Descritivo.'!F63</f>
        <v>18000</v>
      </c>
      <c r="M11" s="98">
        <f t="shared" si="0"/>
        <v>18000</v>
      </c>
      <c r="N11" s="97"/>
      <c r="O11" s="97"/>
      <c r="P11" s="99">
        <f t="shared" si="1"/>
        <v>0</v>
      </c>
      <c r="Q11" s="100">
        <f t="shared" si="2"/>
        <v>-4000</v>
      </c>
      <c r="R11" s="101">
        <f t="shared" si="3"/>
        <v>-18.181818181818183</v>
      </c>
      <c r="S11" s="75"/>
      <c r="T11" s="75"/>
      <c r="U11" s="75"/>
      <c r="V11" s="75"/>
      <c r="W11" s="78"/>
      <c r="X11" s="78"/>
      <c r="Y11" s="78"/>
      <c r="Z11" s="78"/>
      <c r="AA11" s="78"/>
      <c r="AB11" s="78"/>
      <c r="AC11" s="78"/>
      <c r="AD11" s="78"/>
      <c r="AE11" s="78"/>
      <c r="AF11" s="78"/>
      <c r="AG11" s="78"/>
      <c r="AH11" s="78"/>
      <c r="AI11" s="78"/>
      <c r="AJ11" s="78"/>
      <c r="AK11" s="78"/>
      <c r="AL11" s="78"/>
    </row>
    <row r="12" spans="1:38" s="80" customFormat="1" ht="79.5" customHeight="1" x14ac:dyDescent="0.25">
      <c r="A12" s="90" t="s">
        <v>225</v>
      </c>
      <c r="B12" s="91" t="s">
        <v>191</v>
      </c>
      <c r="C12" s="92" t="s">
        <v>194</v>
      </c>
      <c r="D12" s="92" t="s">
        <v>189</v>
      </c>
      <c r="E12" s="93" t="s">
        <v>236</v>
      </c>
      <c r="F12" s="93" t="s">
        <v>237</v>
      </c>
      <c r="G12" s="95" t="s">
        <v>15</v>
      </c>
      <c r="H12" s="95" t="s">
        <v>223</v>
      </c>
      <c r="I12" s="93" t="s">
        <v>238</v>
      </c>
      <c r="J12" s="96">
        <v>56640</v>
      </c>
      <c r="K12" s="97">
        <v>0</v>
      </c>
      <c r="L12" s="97">
        <f>'[2]Anexo 4.Quadro Descritivo.'!F79</f>
        <v>53640</v>
      </c>
      <c r="M12" s="98">
        <f t="shared" si="0"/>
        <v>53640</v>
      </c>
      <c r="N12" s="103"/>
      <c r="O12" s="103">
        <v>3410</v>
      </c>
      <c r="P12" s="99">
        <f t="shared" si="1"/>
        <v>6.3571961222967932</v>
      </c>
      <c r="Q12" s="100">
        <f t="shared" si="2"/>
        <v>-3000</v>
      </c>
      <c r="R12" s="101">
        <f t="shared" si="3"/>
        <v>-5.2966101694915251</v>
      </c>
      <c r="S12" s="75"/>
      <c r="T12" s="75"/>
      <c r="U12" s="75"/>
      <c r="V12" s="75"/>
      <c r="W12" s="78"/>
      <c r="X12" s="78"/>
      <c r="Y12" s="78"/>
      <c r="Z12" s="78"/>
      <c r="AA12" s="78"/>
      <c r="AB12" s="78"/>
      <c r="AC12" s="78"/>
      <c r="AD12" s="78"/>
      <c r="AE12" s="78"/>
      <c r="AF12" s="78"/>
      <c r="AG12" s="78"/>
      <c r="AH12" s="78"/>
      <c r="AI12" s="78"/>
      <c r="AJ12" s="78"/>
      <c r="AK12" s="78"/>
      <c r="AL12" s="78"/>
    </row>
    <row r="13" spans="1:38" s="80" customFormat="1" ht="79.5" customHeight="1" x14ac:dyDescent="0.25">
      <c r="A13" s="90" t="s">
        <v>220</v>
      </c>
      <c r="B13" s="91" t="s">
        <v>191</v>
      </c>
      <c r="C13" s="92" t="s">
        <v>188</v>
      </c>
      <c r="D13" s="92"/>
      <c r="E13" s="93" t="s">
        <v>239</v>
      </c>
      <c r="F13" s="93" t="s">
        <v>240</v>
      </c>
      <c r="G13" s="95" t="s">
        <v>14</v>
      </c>
      <c r="H13" s="95" t="s">
        <v>241</v>
      </c>
      <c r="I13" s="104" t="s">
        <v>242</v>
      </c>
      <c r="J13" s="96">
        <v>90219.520000000004</v>
      </c>
      <c r="K13" s="97">
        <v>15842.29</v>
      </c>
      <c r="L13" s="97">
        <f>'[2]Anexo 4.Quadro Descritivo.'!F97</f>
        <v>74377.23</v>
      </c>
      <c r="M13" s="98">
        <f t="shared" si="0"/>
        <v>90219.51999999999</v>
      </c>
      <c r="N13" s="97"/>
      <c r="O13" s="97"/>
      <c r="P13" s="99">
        <f t="shared" si="1"/>
        <v>0</v>
      </c>
      <c r="Q13" s="100">
        <f t="shared" si="2"/>
        <v>0</v>
      </c>
      <c r="R13" s="101">
        <f t="shared" si="3"/>
        <v>0</v>
      </c>
      <c r="S13" s="75"/>
      <c r="T13" s="75"/>
      <c r="U13" s="75"/>
      <c r="V13" s="75"/>
      <c r="W13" s="78"/>
      <c r="X13" s="78"/>
      <c r="Y13" s="78"/>
      <c r="Z13" s="78"/>
      <c r="AA13" s="78"/>
      <c r="AB13" s="78"/>
      <c r="AC13" s="78"/>
      <c r="AD13" s="78"/>
      <c r="AE13" s="78"/>
      <c r="AF13" s="78"/>
      <c r="AG13" s="78"/>
      <c r="AH13" s="78"/>
      <c r="AI13" s="78"/>
      <c r="AJ13" s="78"/>
      <c r="AK13" s="78"/>
      <c r="AL13" s="78"/>
    </row>
    <row r="14" spans="1:38" s="80" customFormat="1" ht="79.5" customHeight="1" x14ac:dyDescent="0.25">
      <c r="A14" s="90" t="s">
        <v>243</v>
      </c>
      <c r="B14" s="91" t="s">
        <v>191</v>
      </c>
      <c r="C14" s="92" t="s">
        <v>194</v>
      </c>
      <c r="D14" s="92"/>
      <c r="E14" s="93" t="s">
        <v>244</v>
      </c>
      <c r="F14" s="93" t="s">
        <v>245</v>
      </c>
      <c r="G14" s="95" t="s">
        <v>14</v>
      </c>
      <c r="H14" s="95" t="s">
        <v>228</v>
      </c>
      <c r="I14" s="93" t="s">
        <v>244</v>
      </c>
      <c r="J14" s="96">
        <v>652526.64839015214</v>
      </c>
      <c r="K14" s="97">
        <v>169167.14</v>
      </c>
      <c r="L14" s="97">
        <v>483892.72</v>
      </c>
      <c r="M14" s="98">
        <f t="shared" si="0"/>
        <v>653059.86</v>
      </c>
      <c r="N14" s="97"/>
      <c r="O14" s="97"/>
      <c r="P14" s="99">
        <f t="shared" si="1"/>
        <v>0</v>
      </c>
      <c r="Q14" s="100">
        <f t="shared" si="2"/>
        <v>533.21160984784365</v>
      </c>
      <c r="R14" s="101">
        <f t="shared" si="3"/>
        <v>8.1714917109259752E-2</v>
      </c>
      <c r="S14" s="75"/>
      <c r="T14" s="75"/>
      <c r="U14" s="75"/>
      <c r="V14" s="75"/>
      <c r="W14" s="78"/>
      <c r="X14" s="78"/>
      <c r="Y14" s="78"/>
      <c r="Z14" s="78"/>
      <c r="AA14" s="78"/>
      <c r="AB14" s="78"/>
      <c r="AC14" s="78"/>
      <c r="AD14" s="78"/>
      <c r="AE14" s="78"/>
      <c r="AF14" s="78"/>
      <c r="AG14" s="78"/>
      <c r="AH14" s="78"/>
      <c r="AI14" s="78"/>
      <c r="AJ14" s="78"/>
      <c r="AK14" s="78"/>
      <c r="AL14" s="78"/>
    </row>
    <row r="15" spans="1:38" s="80" customFormat="1" ht="79.5" customHeight="1" x14ac:dyDescent="0.25">
      <c r="A15" s="90" t="s">
        <v>225</v>
      </c>
      <c r="B15" s="91" t="s">
        <v>191</v>
      </c>
      <c r="C15" s="92" t="s">
        <v>194</v>
      </c>
      <c r="D15" s="92"/>
      <c r="E15" s="93" t="s">
        <v>246</v>
      </c>
      <c r="F15" s="93" t="s">
        <v>247</v>
      </c>
      <c r="G15" s="95" t="s">
        <v>5</v>
      </c>
      <c r="H15" s="95" t="s">
        <v>223</v>
      </c>
      <c r="I15" s="93" t="s">
        <v>248</v>
      </c>
      <c r="J15" s="96">
        <v>38000</v>
      </c>
      <c r="K15" s="97">
        <v>0</v>
      </c>
      <c r="L15" s="97">
        <f>'[2]Anexo 4.Quadro Descritivo.'!F154</f>
        <v>38000</v>
      </c>
      <c r="M15" s="98">
        <f t="shared" si="0"/>
        <v>38000</v>
      </c>
      <c r="N15" s="97"/>
      <c r="O15" s="97"/>
      <c r="P15" s="99">
        <f t="shared" si="1"/>
        <v>0</v>
      </c>
      <c r="Q15" s="100">
        <f t="shared" si="2"/>
        <v>0</v>
      </c>
      <c r="R15" s="101">
        <f t="shared" si="3"/>
        <v>0</v>
      </c>
      <c r="S15" s="75"/>
      <c r="T15" s="75"/>
      <c r="U15" s="75"/>
      <c r="V15" s="75"/>
      <c r="W15" s="78"/>
      <c r="X15" s="78"/>
      <c r="Y15" s="78"/>
      <c r="Z15" s="78"/>
      <c r="AA15" s="78"/>
      <c r="AB15" s="78"/>
      <c r="AC15" s="78"/>
      <c r="AD15" s="78"/>
      <c r="AE15" s="78"/>
      <c r="AF15" s="78"/>
      <c r="AG15" s="78"/>
      <c r="AH15" s="78"/>
      <c r="AI15" s="78"/>
      <c r="AJ15" s="78"/>
      <c r="AK15" s="78"/>
      <c r="AL15" s="78"/>
    </row>
    <row r="16" spans="1:38" s="80" customFormat="1" ht="79.5" customHeight="1" x14ac:dyDescent="0.25">
      <c r="A16" s="90" t="s">
        <v>249</v>
      </c>
      <c r="B16" s="91" t="s">
        <v>191</v>
      </c>
      <c r="C16" s="92" t="s">
        <v>194</v>
      </c>
      <c r="D16" s="92"/>
      <c r="E16" s="93" t="s">
        <v>250</v>
      </c>
      <c r="F16" s="93" t="s">
        <v>251</v>
      </c>
      <c r="G16" s="95" t="s">
        <v>16</v>
      </c>
      <c r="H16" s="95" t="s">
        <v>241</v>
      </c>
      <c r="I16" s="93" t="s">
        <v>252</v>
      </c>
      <c r="J16" s="96">
        <v>22500</v>
      </c>
      <c r="K16" s="97">
        <v>0</v>
      </c>
      <c r="L16" s="97">
        <f>'[2]Anexo 4.Quadro Descritivo.'!F168</f>
        <v>22500</v>
      </c>
      <c r="M16" s="98">
        <f t="shared" si="0"/>
        <v>22500</v>
      </c>
      <c r="N16" s="97"/>
      <c r="O16" s="97"/>
      <c r="P16" s="99">
        <f t="shared" si="1"/>
        <v>0</v>
      </c>
      <c r="Q16" s="100">
        <f t="shared" si="2"/>
        <v>0</v>
      </c>
      <c r="R16" s="101">
        <f t="shared" si="3"/>
        <v>0</v>
      </c>
      <c r="S16" s="75"/>
      <c r="T16" s="75"/>
      <c r="U16" s="75"/>
      <c r="V16" s="75"/>
      <c r="W16" s="78"/>
      <c r="X16" s="78"/>
      <c r="Y16" s="78"/>
      <c r="Z16" s="78"/>
      <c r="AA16" s="78"/>
      <c r="AB16" s="78"/>
      <c r="AC16" s="78"/>
      <c r="AD16" s="78"/>
      <c r="AE16" s="78"/>
      <c r="AF16" s="78"/>
      <c r="AG16" s="78"/>
      <c r="AH16" s="78"/>
      <c r="AI16" s="78"/>
      <c r="AJ16" s="78"/>
      <c r="AK16" s="78"/>
      <c r="AL16" s="78"/>
    </row>
    <row r="17" spans="1:56" s="80" customFormat="1" ht="79.5" customHeight="1" x14ac:dyDescent="0.25">
      <c r="A17" s="90" t="s">
        <v>253</v>
      </c>
      <c r="B17" s="91" t="s">
        <v>191</v>
      </c>
      <c r="C17" s="92" t="s">
        <v>194</v>
      </c>
      <c r="D17" s="92"/>
      <c r="E17" s="93" t="s">
        <v>254</v>
      </c>
      <c r="F17" s="93" t="s">
        <v>255</v>
      </c>
      <c r="G17" s="95" t="s">
        <v>9</v>
      </c>
      <c r="H17" s="95" t="s">
        <v>256</v>
      </c>
      <c r="I17" s="93" t="s">
        <v>257</v>
      </c>
      <c r="J17" s="96">
        <v>12500</v>
      </c>
      <c r="K17" s="97">
        <v>0</v>
      </c>
      <c r="L17" s="97">
        <f>'[2]Anexo 4.Quadro Descritivo.'!F181</f>
        <v>5275</v>
      </c>
      <c r="M17" s="98">
        <f t="shared" si="0"/>
        <v>5275</v>
      </c>
      <c r="N17" s="97"/>
      <c r="O17" s="97"/>
      <c r="P17" s="99">
        <f t="shared" si="1"/>
        <v>0</v>
      </c>
      <c r="Q17" s="100">
        <f t="shared" si="2"/>
        <v>-7225</v>
      </c>
      <c r="R17" s="101">
        <f t="shared" si="3"/>
        <v>-57.8</v>
      </c>
      <c r="S17" s="75"/>
      <c r="T17" s="75"/>
      <c r="U17" s="75"/>
      <c r="V17" s="75"/>
      <c r="W17" s="78"/>
      <c r="X17" s="78"/>
      <c r="Y17" s="78"/>
      <c r="Z17" s="78"/>
      <c r="AA17" s="78"/>
      <c r="AB17" s="78"/>
      <c r="AC17" s="78"/>
      <c r="AD17" s="78"/>
      <c r="AE17" s="78"/>
      <c r="AF17" s="78"/>
      <c r="AG17" s="78"/>
      <c r="AH17" s="78"/>
      <c r="AI17" s="78"/>
      <c r="AJ17" s="78"/>
      <c r="AK17" s="78"/>
      <c r="AL17" s="78"/>
    </row>
    <row r="18" spans="1:56" s="80" customFormat="1" ht="79.5" customHeight="1" x14ac:dyDescent="0.25">
      <c r="A18" s="90" t="s">
        <v>258</v>
      </c>
      <c r="B18" s="91" t="s">
        <v>191</v>
      </c>
      <c r="C18" s="92" t="s">
        <v>194</v>
      </c>
      <c r="D18" s="92"/>
      <c r="E18" s="93" t="s">
        <v>259</v>
      </c>
      <c r="F18" s="93" t="s">
        <v>260</v>
      </c>
      <c r="G18" s="95" t="s">
        <v>6</v>
      </c>
      <c r="H18" s="95" t="s">
        <v>241</v>
      </c>
      <c r="I18" s="93" t="s">
        <v>260</v>
      </c>
      <c r="J18" s="96">
        <v>12500</v>
      </c>
      <c r="K18" s="97">
        <v>0</v>
      </c>
      <c r="L18" s="97">
        <f>'[2]Anexo 4.Quadro Descritivo.'!F195</f>
        <v>10500</v>
      </c>
      <c r="M18" s="98">
        <f t="shared" si="0"/>
        <v>10500</v>
      </c>
      <c r="N18" s="97"/>
      <c r="O18" s="97"/>
      <c r="P18" s="99">
        <f t="shared" si="1"/>
        <v>0</v>
      </c>
      <c r="Q18" s="100">
        <f t="shared" si="2"/>
        <v>-2000</v>
      </c>
      <c r="R18" s="101">
        <f t="shared" si="3"/>
        <v>-16</v>
      </c>
      <c r="S18" s="75"/>
      <c r="T18" s="75"/>
      <c r="U18" s="75"/>
      <c r="V18" s="75"/>
      <c r="W18" s="78"/>
      <c r="X18" s="78"/>
      <c r="Y18" s="78"/>
      <c r="Z18" s="78"/>
      <c r="AA18" s="78"/>
      <c r="AB18" s="78"/>
      <c r="AC18" s="78"/>
      <c r="AD18" s="78"/>
      <c r="AE18" s="78"/>
      <c r="AF18" s="78"/>
      <c r="AG18" s="78"/>
      <c r="AH18" s="78"/>
      <c r="AI18" s="78"/>
      <c r="AJ18" s="78"/>
      <c r="AK18" s="78"/>
      <c r="AL18" s="78"/>
    </row>
    <row r="19" spans="1:56" s="80" customFormat="1" ht="79.5" customHeight="1" x14ac:dyDescent="0.25">
      <c r="A19" s="90" t="s">
        <v>225</v>
      </c>
      <c r="B19" s="91" t="s">
        <v>187</v>
      </c>
      <c r="C19" s="92" t="s">
        <v>194</v>
      </c>
      <c r="D19" s="92"/>
      <c r="E19" s="93" t="s">
        <v>261</v>
      </c>
      <c r="F19" s="93" t="s">
        <v>262</v>
      </c>
      <c r="G19" s="95" t="s">
        <v>4</v>
      </c>
      <c r="H19" s="95" t="s">
        <v>263</v>
      </c>
      <c r="I19" s="93" t="s">
        <v>264</v>
      </c>
      <c r="J19" s="96">
        <v>4000</v>
      </c>
      <c r="K19" s="97">
        <v>0</v>
      </c>
      <c r="L19" s="97">
        <f>'[2]Anexo 4.Quadro Descritivo.'!F207</f>
        <v>4000</v>
      </c>
      <c r="M19" s="98">
        <f t="shared" si="0"/>
        <v>4000</v>
      </c>
      <c r="N19" s="97"/>
      <c r="O19" s="97"/>
      <c r="P19" s="99">
        <f t="shared" si="1"/>
        <v>0</v>
      </c>
      <c r="Q19" s="100">
        <f t="shared" si="2"/>
        <v>0</v>
      </c>
      <c r="R19" s="101">
        <f t="shared" si="3"/>
        <v>0</v>
      </c>
      <c r="S19" s="75"/>
      <c r="T19" s="75"/>
      <c r="U19" s="75"/>
      <c r="V19" s="75"/>
      <c r="W19" s="78"/>
      <c r="X19" s="78"/>
      <c r="Y19" s="78"/>
      <c r="Z19" s="78"/>
      <c r="AA19" s="78"/>
      <c r="AB19" s="78"/>
      <c r="AC19" s="78"/>
      <c r="AD19" s="78"/>
      <c r="AE19" s="78"/>
      <c r="AF19" s="78"/>
      <c r="AG19" s="78"/>
      <c r="AH19" s="78"/>
      <c r="AI19" s="78"/>
      <c r="AJ19" s="78"/>
      <c r="AK19" s="78"/>
      <c r="AL19" s="78"/>
    </row>
    <row r="20" spans="1:56" s="80" customFormat="1" ht="79.5" customHeight="1" x14ac:dyDescent="0.25">
      <c r="A20" s="90" t="s">
        <v>225</v>
      </c>
      <c r="B20" s="91" t="s">
        <v>187</v>
      </c>
      <c r="C20" s="92" t="s">
        <v>194</v>
      </c>
      <c r="D20" s="92"/>
      <c r="E20" s="93" t="s">
        <v>265</v>
      </c>
      <c r="F20" s="93" t="s">
        <v>266</v>
      </c>
      <c r="G20" s="95" t="s">
        <v>7</v>
      </c>
      <c r="H20" s="95" t="s">
        <v>223</v>
      </c>
      <c r="I20" s="93" t="s">
        <v>264</v>
      </c>
      <c r="J20" s="96">
        <v>25000</v>
      </c>
      <c r="K20" s="97">
        <v>0</v>
      </c>
      <c r="L20" s="97">
        <f>'[2]Anexo 4.Quadro Descritivo.'!F221</f>
        <v>25014.27</v>
      </c>
      <c r="M20" s="98">
        <f t="shared" si="0"/>
        <v>25014.27</v>
      </c>
      <c r="N20" s="97"/>
      <c r="O20" s="97"/>
      <c r="P20" s="99">
        <f t="shared" si="1"/>
        <v>0</v>
      </c>
      <c r="Q20" s="100">
        <f t="shared" si="2"/>
        <v>14.270000000000437</v>
      </c>
      <c r="R20" s="101">
        <f t="shared" si="3"/>
        <v>5.7080000000001747E-2</v>
      </c>
      <c r="S20" s="75"/>
      <c r="T20" s="75"/>
      <c r="U20" s="75"/>
      <c r="V20" s="75"/>
      <c r="W20" s="78"/>
      <c r="X20" s="78"/>
      <c r="Y20" s="78"/>
      <c r="Z20" s="78"/>
      <c r="AA20" s="78"/>
      <c r="AB20" s="78"/>
      <c r="AC20" s="78"/>
      <c r="AD20" s="78"/>
      <c r="AE20" s="78"/>
      <c r="AF20" s="78"/>
      <c r="AG20" s="78"/>
      <c r="AH20" s="78"/>
      <c r="AI20" s="78"/>
      <c r="AJ20" s="78"/>
      <c r="AK20" s="78"/>
      <c r="AL20" s="78"/>
    </row>
    <row r="21" spans="1:56" s="80" customFormat="1" ht="79.5" customHeight="1" x14ac:dyDescent="0.25">
      <c r="A21" s="90" t="s">
        <v>220</v>
      </c>
      <c r="B21" s="91" t="s">
        <v>191</v>
      </c>
      <c r="C21" s="92" t="s">
        <v>194</v>
      </c>
      <c r="D21" s="92" t="s">
        <v>189</v>
      </c>
      <c r="E21" s="105" t="s">
        <v>267</v>
      </c>
      <c r="F21" s="104" t="s">
        <v>268</v>
      </c>
      <c r="G21" s="95" t="s">
        <v>3</v>
      </c>
      <c r="H21" s="95" t="s">
        <v>228</v>
      </c>
      <c r="I21" s="104" t="s">
        <v>268</v>
      </c>
      <c r="J21" s="96">
        <v>56226.98</v>
      </c>
      <c r="K21" s="97">
        <v>21930.82</v>
      </c>
      <c r="L21" s="97">
        <v>64793.37</v>
      </c>
      <c r="M21" s="98">
        <v>86724.19</v>
      </c>
      <c r="N21" s="103"/>
      <c r="O21" s="103">
        <v>27906.18</v>
      </c>
      <c r="P21" s="99">
        <f t="shared" si="1"/>
        <v>32.178080879164163</v>
      </c>
      <c r="Q21" s="100">
        <f t="shared" si="2"/>
        <v>30497.21</v>
      </c>
      <c r="R21" s="101">
        <f t="shared" si="3"/>
        <v>54.239459419659383</v>
      </c>
      <c r="S21" s="75"/>
      <c r="T21" s="75"/>
      <c r="U21" s="75"/>
      <c r="V21" s="75"/>
      <c r="W21" s="78"/>
      <c r="X21" s="78"/>
      <c r="Y21" s="78"/>
      <c r="Z21" s="78"/>
      <c r="AA21" s="78"/>
      <c r="AB21" s="78"/>
      <c r="AC21" s="78"/>
      <c r="AD21" s="78"/>
      <c r="AE21" s="78"/>
      <c r="AF21" s="78"/>
      <c r="AG21" s="78"/>
      <c r="AH21" s="78"/>
      <c r="AI21" s="78"/>
      <c r="AJ21" s="78"/>
      <c r="AK21" s="78"/>
      <c r="AL21" s="78"/>
    </row>
    <row r="22" spans="1:56" s="80" customFormat="1" ht="79.5" customHeight="1" x14ac:dyDescent="0.25">
      <c r="A22" s="90" t="s">
        <v>220</v>
      </c>
      <c r="B22" s="91" t="s">
        <v>191</v>
      </c>
      <c r="C22" s="92" t="s">
        <v>194</v>
      </c>
      <c r="D22" s="92"/>
      <c r="E22" s="105" t="s">
        <v>269</v>
      </c>
      <c r="F22" s="104" t="s">
        <v>270</v>
      </c>
      <c r="G22" s="95" t="s">
        <v>14</v>
      </c>
      <c r="H22" s="95" t="s">
        <v>228</v>
      </c>
      <c r="I22" s="104" t="s">
        <v>270</v>
      </c>
      <c r="J22" s="96">
        <v>6807.95</v>
      </c>
      <c r="K22" s="97">
        <v>4333.63</v>
      </c>
      <c r="L22" s="97">
        <v>8129.44</v>
      </c>
      <c r="M22" s="98">
        <v>12463.07</v>
      </c>
      <c r="N22" s="97"/>
      <c r="O22" s="97"/>
      <c r="P22" s="99">
        <f t="shared" si="1"/>
        <v>0</v>
      </c>
      <c r="Q22" s="100">
        <f t="shared" si="2"/>
        <v>5655.12</v>
      </c>
      <c r="R22" s="101">
        <f t="shared" si="3"/>
        <v>83.066415000110155</v>
      </c>
      <c r="S22" s="75"/>
      <c r="T22" s="75"/>
      <c r="U22" s="75"/>
      <c r="V22" s="78"/>
      <c r="W22" s="78"/>
      <c r="X22" s="78"/>
      <c r="Y22" s="78"/>
      <c r="Z22" s="78"/>
      <c r="AA22" s="78"/>
      <c r="AB22" s="78"/>
      <c r="AC22" s="78"/>
      <c r="AD22" s="78"/>
      <c r="AE22" s="78"/>
      <c r="AF22" s="78"/>
      <c r="AG22" s="78"/>
      <c r="AH22" s="78"/>
      <c r="AI22" s="78"/>
      <c r="AJ22" s="78"/>
      <c r="AK22" s="78"/>
    </row>
    <row r="23" spans="1:56" s="80" customFormat="1" ht="79.5" customHeight="1" x14ac:dyDescent="0.25">
      <c r="A23" s="90" t="s">
        <v>243</v>
      </c>
      <c r="B23" s="91" t="s">
        <v>187</v>
      </c>
      <c r="C23" s="92" t="s">
        <v>194</v>
      </c>
      <c r="D23" s="92"/>
      <c r="E23" s="93" t="s">
        <v>271</v>
      </c>
      <c r="F23" s="93" t="s">
        <v>272</v>
      </c>
      <c r="G23" s="95" t="s">
        <v>12</v>
      </c>
      <c r="H23" s="95" t="s">
        <v>228</v>
      </c>
      <c r="I23" s="93" t="s">
        <v>272</v>
      </c>
      <c r="J23" s="96">
        <v>100000</v>
      </c>
      <c r="K23" s="97">
        <v>14733.9</v>
      </c>
      <c r="L23" s="97">
        <f>'[2]Anexo 4.Quadro Descritivo.'!F257</f>
        <v>165266.1</v>
      </c>
      <c r="M23" s="98">
        <f t="shared" si="0"/>
        <v>180000</v>
      </c>
      <c r="N23" s="97">
        <f>M23</f>
        <v>180000</v>
      </c>
      <c r="O23" s="97"/>
      <c r="P23" s="99">
        <f t="shared" si="1"/>
        <v>0</v>
      </c>
      <c r="Q23" s="100">
        <f t="shared" si="2"/>
        <v>80000</v>
      </c>
      <c r="R23" s="101">
        <f>IFERROR(Q23/J23*100,)</f>
        <v>80</v>
      </c>
      <c r="S23" s="75"/>
      <c r="T23" s="75"/>
      <c r="U23" s="75"/>
      <c r="V23" s="75"/>
      <c r="W23" s="78"/>
      <c r="X23" s="78"/>
      <c r="Y23" s="78"/>
      <c r="Z23" s="78"/>
      <c r="AA23" s="78"/>
      <c r="AB23" s="78"/>
      <c r="AC23" s="78"/>
      <c r="AD23" s="78"/>
      <c r="AE23" s="78"/>
      <c r="AF23" s="78"/>
      <c r="AG23" s="78"/>
      <c r="AH23" s="78"/>
      <c r="AI23" s="78"/>
      <c r="AJ23" s="78"/>
      <c r="AK23" s="78"/>
      <c r="AL23" s="78"/>
    </row>
    <row r="24" spans="1:56" s="80" customFormat="1" ht="79.5" customHeight="1" thickBot="1" x14ac:dyDescent="0.3">
      <c r="A24" s="308" t="s">
        <v>0</v>
      </c>
      <c r="B24" s="309"/>
      <c r="C24" s="309"/>
      <c r="D24" s="309"/>
      <c r="E24" s="309"/>
      <c r="F24" s="309"/>
      <c r="G24" s="309"/>
      <c r="H24" s="309"/>
      <c r="I24" s="310"/>
      <c r="J24" s="106">
        <f>SUM(J8:J23)</f>
        <v>1450350.138390152</v>
      </c>
      <c r="K24" s="106">
        <f t="shared" ref="K24:O24" si="4">SUM(K8:K23)</f>
        <v>343795.54000000004</v>
      </c>
      <c r="L24" s="106">
        <f t="shared" si="4"/>
        <v>1186862.2</v>
      </c>
      <c r="M24" s="106">
        <f t="shared" si="4"/>
        <v>1530657.74</v>
      </c>
      <c r="N24" s="106">
        <f t="shared" si="4"/>
        <v>180000</v>
      </c>
      <c r="O24" s="106">
        <f t="shared" si="4"/>
        <v>31316.18</v>
      </c>
      <c r="P24" s="107">
        <f>IFERROR(O24/M24*100,)</f>
        <v>2.0459296145459662</v>
      </c>
      <c r="Q24" s="106">
        <f t="shared" si="2"/>
        <v>80307.601609847974</v>
      </c>
      <c r="R24" s="107">
        <f>IFERROR(Q24/J24*100,)</f>
        <v>5.5371182091923785</v>
      </c>
      <c r="S24" s="75"/>
      <c r="T24" s="75"/>
      <c r="U24" s="75"/>
      <c r="V24" s="75"/>
      <c r="W24" s="78"/>
      <c r="X24" s="78"/>
      <c r="Y24" s="78"/>
      <c r="Z24" s="78"/>
      <c r="AA24" s="78"/>
      <c r="AB24" s="78"/>
      <c r="AC24" s="78"/>
      <c r="AD24" s="78"/>
      <c r="AE24" s="78"/>
      <c r="AF24" s="78"/>
      <c r="AG24" s="78"/>
      <c r="AH24" s="78"/>
      <c r="AI24" s="78"/>
      <c r="AJ24" s="78"/>
      <c r="AK24" s="78"/>
      <c r="AL24" s="78"/>
    </row>
    <row r="25" spans="1:56" s="80" customFormat="1" x14ac:dyDescent="0.25">
      <c r="A25" s="311"/>
      <c r="B25" s="311"/>
      <c r="C25" s="311"/>
      <c r="D25" s="311"/>
      <c r="E25" s="311"/>
      <c r="F25" s="311"/>
      <c r="G25" s="311"/>
      <c r="H25" s="311"/>
      <c r="I25" s="311"/>
      <c r="J25" s="311"/>
      <c r="K25" s="311"/>
      <c r="L25" s="311"/>
      <c r="M25" s="311"/>
      <c r="N25" s="311"/>
      <c r="O25" s="311"/>
      <c r="P25" s="311"/>
      <c r="Q25" s="311"/>
      <c r="R25" s="311"/>
      <c r="S25" s="75"/>
      <c r="T25" s="75"/>
      <c r="U25" s="75"/>
      <c r="V25" s="75"/>
      <c r="W25" s="78"/>
      <c r="X25" s="78"/>
      <c r="Y25" s="78"/>
      <c r="Z25" s="78"/>
      <c r="AA25" s="78"/>
      <c r="AB25" s="78"/>
      <c r="AC25" s="78"/>
      <c r="AD25" s="78"/>
      <c r="AE25" s="78"/>
      <c r="AF25" s="78"/>
      <c r="AG25" s="78"/>
      <c r="AH25" s="78"/>
      <c r="AI25" s="78"/>
      <c r="AJ25" s="78"/>
      <c r="AK25" s="78"/>
      <c r="AL25" s="78"/>
    </row>
    <row r="26" spans="1:56" s="80" customFormat="1" ht="33" customHeight="1" x14ac:dyDescent="0.25">
      <c r="A26" s="75"/>
      <c r="B26" s="75"/>
      <c r="C26" s="75"/>
      <c r="D26" s="75"/>
      <c r="E26" s="78"/>
      <c r="F26" s="78"/>
      <c r="G26" s="78"/>
      <c r="H26" s="78"/>
      <c r="I26" s="78"/>
      <c r="J26" s="78"/>
      <c r="K26" s="78"/>
      <c r="L26" s="78"/>
      <c r="M26" s="78"/>
      <c r="N26" s="78"/>
      <c r="O26" s="78"/>
      <c r="P26" s="78"/>
      <c r="Q26" s="78"/>
      <c r="R26" s="78"/>
      <c r="S26" s="78"/>
      <c r="T26" s="78"/>
    </row>
    <row r="27" spans="1:56" s="80" customFormat="1" ht="15.75" customHeight="1" x14ac:dyDescent="0.25">
      <c r="A27" s="78"/>
      <c r="B27" s="78"/>
      <c r="C27" s="78"/>
      <c r="D27" s="78"/>
      <c r="E27" s="78"/>
      <c r="F27" s="78"/>
      <c r="G27" s="78"/>
      <c r="H27" s="78"/>
      <c r="I27" s="75"/>
      <c r="J27" s="75"/>
      <c r="K27" s="75"/>
      <c r="L27" s="75"/>
      <c r="M27" s="75"/>
      <c r="N27" s="75"/>
      <c r="O27" s="75"/>
      <c r="P27" s="78"/>
      <c r="Q27" s="78"/>
      <c r="R27" s="78"/>
      <c r="S27" s="78"/>
      <c r="T27" s="78"/>
      <c r="U27" s="78"/>
      <c r="V27" s="78"/>
      <c r="W27" s="78"/>
      <c r="X27" s="78"/>
      <c r="Y27" s="78"/>
      <c r="Z27" s="78"/>
      <c r="AA27" s="78"/>
      <c r="AB27" s="78"/>
      <c r="AC27" s="78"/>
      <c r="AD27" s="78"/>
      <c r="AE27" s="78"/>
    </row>
    <row r="28" spans="1:56" s="80" customFormat="1" ht="130.5" customHeight="1" x14ac:dyDescent="0.25">
      <c r="L28" s="312"/>
      <c r="M28" s="312"/>
      <c r="N28" s="312"/>
      <c r="O28" s="312"/>
      <c r="P28" s="312"/>
      <c r="Q28" s="312"/>
      <c r="R28" s="108"/>
      <c r="S28" s="78"/>
      <c r="T28" s="78"/>
      <c r="U28" s="78"/>
      <c r="V28" s="78"/>
      <c r="W28" s="78"/>
      <c r="X28" s="78"/>
      <c r="Y28" s="78"/>
      <c r="Z28" s="78"/>
      <c r="AA28" s="75"/>
      <c r="AB28" s="75"/>
      <c r="AC28" s="75"/>
      <c r="AD28" s="75"/>
      <c r="AE28" s="75"/>
      <c r="AF28" s="75"/>
      <c r="AG28" s="75"/>
      <c r="AH28" s="78"/>
      <c r="AI28" s="78"/>
      <c r="AJ28" s="78"/>
      <c r="AK28" s="78"/>
      <c r="AL28" s="78"/>
      <c r="AM28" s="78"/>
      <c r="AN28" s="78"/>
      <c r="AO28" s="78"/>
      <c r="AP28" s="78"/>
      <c r="AQ28" s="78"/>
      <c r="AR28" s="78"/>
      <c r="AS28" s="78"/>
      <c r="AT28" s="78"/>
      <c r="AU28" s="78"/>
      <c r="AV28" s="78"/>
      <c r="AW28" s="78"/>
    </row>
    <row r="29" spans="1:56" s="80" customFormat="1" ht="15" customHeight="1" x14ac:dyDescent="0.25">
      <c r="A29" s="77"/>
      <c r="B29" s="77"/>
      <c r="C29" s="77"/>
      <c r="D29" s="77"/>
      <c r="E29" s="77"/>
      <c r="F29" s="77"/>
      <c r="G29" s="77"/>
      <c r="H29" s="77"/>
      <c r="I29" s="77"/>
      <c r="J29" s="77"/>
      <c r="K29" s="77"/>
      <c r="L29" s="77"/>
      <c r="M29" s="77"/>
      <c r="N29" s="77"/>
      <c r="O29" s="77"/>
      <c r="P29" s="77"/>
      <c r="Q29" s="77"/>
      <c r="R29" s="77"/>
      <c r="S29" s="313"/>
      <c r="T29" s="313"/>
      <c r="U29" s="313"/>
      <c r="V29" s="313"/>
      <c r="W29" s="313"/>
      <c r="X29" s="313"/>
      <c r="Y29" s="109"/>
      <c r="Z29" s="78"/>
      <c r="AA29" s="78"/>
      <c r="AB29" s="78"/>
      <c r="AC29" s="78"/>
      <c r="AD29" s="78"/>
      <c r="AE29" s="78"/>
      <c r="AF29" s="78"/>
      <c r="AG29" s="78"/>
      <c r="AH29" s="75"/>
      <c r="AI29" s="75"/>
      <c r="AJ29" s="75"/>
      <c r="AK29" s="75"/>
      <c r="AL29" s="75"/>
      <c r="AM29" s="75"/>
      <c r="AN29" s="75"/>
      <c r="AO29" s="78"/>
      <c r="AP29" s="78"/>
      <c r="AQ29" s="78"/>
      <c r="AR29" s="78"/>
      <c r="AS29" s="78"/>
      <c r="AT29" s="78"/>
      <c r="AU29" s="78"/>
      <c r="AV29" s="78"/>
      <c r="AW29" s="78"/>
      <c r="AX29" s="78"/>
      <c r="AY29" s="78"/>
      <c r="AZ29" s="78"/>
      <c r="BA29" s="78"/>
      <c r="BB29" s="78"/>
      <c r="BC29" s="78"/>
      <c r="BD29" s="78"/>
    </row>
    <row r="30" spans="1:56" x14ac:dyDescent="0.25">
      <c r="A30" s="77"/>
      <c r="B30" s="77"/>
      <c r="C30" s="77"/>
      <c r="D30" s="77"/>
      <c r="E30" s="77"/>
      <c r="F30" s="77"/>
      <c r="G30" s="77"/>
      <c r="H30" s="77"/>
      <c r="I30" s="77"/>
      <c r="J30" s="77"/>
      <c r="K30" s="77"/>
      <c r="L30" s="77"/>
      <c r="M30" s="77"/>
      <c r="N30" s="77"/>
      <c r="O30" s="77"/>
      <c r="P30" s="77"/>
      <c r="Q30" s="77"/>
      <c r="R30" s="77"/>
      <c r="S30" s="110"/>
      <c r="T30" s="110"/>
      <c r="U30" s="110"/>
      <c r="V30" s="111"/>
      <c r="W30" s="110"/>
      <c r="X30" s="111"/>
      <c r="AH30" s="75"/>
      <c r="AI30" s="75"/>
      <c r="AJ30" s="75"/>
      <c r="AK30" s="75"/>
      <c r="AL30" s="75"/>
      <c r="AM30" s="75"/>
      <c r="AN30" s="75"/>
      <c r="AO30" s="74"/>
      <c r="AP30" s="74"/>
      <c r="AQ30" s="74"/>
      <c r="AR30" s="74"/>
      <c r="AS30" s="74"/>
      <c r="AT30" s="74"/>
      <c r="AU30" s="74"/>
      <c r="AV30" s="74"/>
      <c r="AW30" s="74"/>
      <c r="AX30" s="74"/>
      <c r="AY30" s="74"/>
      <c r="AZ30" s="74"/>
      <c r="BA30" s="74"/>
      <c r="BB30" s="74"/>
      <c r="BC30" s="74"/>
      <c r="BD30" s="74"/>
    </row>
    <row r="31" spans="1:56" x14ac:dyDescent="0.25">
      <c r="A31" s="77"/>
      <c r="B31" s="77"/>
      <c r="C31" s="77"/>
      <c r="D31" s="77"/>
      <c r="E31" s="77"/>
      <c r="F31" s="77"/>
      <c r="G31" s="77"/>
      <c r="H31" s="77"/>
      <c r="I31" s="77"/>
      <c r="J31" s="77"/>
      <c r="K31" s="77"/>
      <c r="L31" s="77"/>
      <c r="M31" s="77"/>
      <c r="N31" s="77"/>
      <c r="O31" s="77"/>
      <c r="P31" s="77"/>
      <c r="Q31" s="77"/>
      <c r="R31" s="77"/>
      <c r="S31" s="110"/>
      <c r="T31" s="110"/>
      <c r="U31" s="110"/>
      <c r="V31" s="111"/>
      <c r="W31" s="110"/>
      <c r="X31" s="111"/>
      <c r="AH31" s="75"/>
      <c r="AI31" s="75"/>
      <c r="AJ31" s="75"/>
      <c r="AK31" s="75"/>
      <c r="AL31" s="75"/>
      <c r="AM31" s="75"/>
      <c r="AN31" s="75"/>
      <c r="AO31" s="74"/>
      <c r="AP31" s="74"/>
      <c r="AQ31" s="74"/>
      <c r="AR31" s="74"/>
      <c r="AS31" s="74"/>
      <c r="AT31" s="74"/>
      <c r="AU31" s="74"/>
      <c r="AV31" s="74"/>
      <c r="AW31" s="74"/>
      <c r="AX31" s="74"/>
      <c r="AY31" s="74"/>
      <c r="AZ31" s="74"/>
      <c r="BA31" s="74"/>
      <c r="BB31" s="74"/>
      <c r="BC31" s="74"/>
      <c r="BD31" s="74"/>
    </row>
    <row r="32" spans="1:56" x14ac:dyDescent="0.25">
      <c r="A32" s="77"/>
      <c r="B32" s="77"/>
      <c r="C32" s="77"/>
      <c r="D32" s="77"/>
      <c r="E32" s="77"/>
      <c r="F32" s="77"/>
      <c r="G32" s="77"/>
      <c r="H32" s="77"/>
      <c r="I32" s="77"/>
      <c r="J32" s="77"/>
      <c r="K32" s="77"/>
      <c r="L32" s="77"/>
      <c r="M32" s="77"/>
      <c r="N32" s="77"/>
      <c r="O32" s="77"/>
      <c r="P32" s="77"/>
      <c r="Q32" s="77"/>
      <c r="R32" s="77"/>
      <c r="S32" s="110"/>
      <c r="T32" s="110"/>
      <c r="U32" s="110"/>
      <c r="V32" s="111"/>
      <c r="W32" s="110"/>
      <c r="X32" s="111"/>
      <c r="AH32" s="75"/>
      <c r="AI32" s="75"/>
      <c r="AJ32" s="75"/>
      <c r="AK32" s="75"/>
      <c r="AL32" s="75"/>
      <c r="AM32" s="75"/>
      <c r="AN32" s="75"/>
      <c r="AO32" s="74"/>
      <c r="AP32" s="74"/>
      <c r="AQ32" s="74"/>
      <c r="AR32" s="74"/>
      <c r="AS32" s="74"/>
      <c r="AT32" s="74"/>
      <c r="AU32" s="74"/>
      <c r="AV32" s="74"/>
      <c r="AW32" s="74"/>
      <c r="AX32" s="74"/>
      <c r="AY32" s="74"/>
      <c r="AZ32" s="74"/>
      <c r="BA32" s="74"/>
      <c r="BB32" s="74"/>
      <c r="BC32" s="74"/>
      <c r="BD32" s="74"/>
    </row>
    <row r="33" spans="1:56" x14ac:dyDescent="0.25">
      <c r="A33" s="77"/>
      <c r="B33" s="77"/>
      <c r="C33" s="77"/>
      <c r="D33" s="77"/>
      <c r="E33" s="77"/>
      <c r="F33" s="77"/>
      <c r="G33" s="77"/>
      <c r="H33" s="77"/>
      <c r="I33" s="77"/>
      <c r="J33" s="77"/>
      <c r="K33" s="77"/>
      <c r="L33" s="77"/>
      <c r="M33" s="77"/>
      <c r="N33" s="77"/>
      <c r="O33" s="77"/>
      <c r="P33" s="77"/>
      <c r="Q33" s="77"/>
      <c r="R33" s="77"/>
      <c r="S33" s="110"/>
      <c r="T33" s="110"/>
      <c r="U33" s="110"/>
      <c r="V33" s="111"/>
      <c r="W33" s="110"/>
      <c r="X33" s="111"/>
      <c r="AH33" s="75"/>
      <c r="AI33" s="75"/>
      <c r="AJ33" s="75"/>
      <c r="AK33" s="75"/>
      <c r="AL33" s="75"/>
      <c r="AM33" s="75"/>
      <c r="AN33" s="75"/>
      <c r="AO33" s="74"/>
      <c r="AP33" s="74"/>
      <c r="AQ33" s="74"/>
      <c r="AR33" s="74"/>
      <c r="AS33" s="74"/>
      <c r="AT33" s="74"/>
      <c r="AU33" s="74"/>
      <c r="AV33" s="74"/>
      <c r="AW33" s="74"/>
      <c r="AX33" s="74"/>
      <c r="AY33" s="74"/>
      <c r="AZ33" s="74"/>
      <c r="BA33" s="74"/>
      <c r="BB33" s="74"/>
      <c r="BC33" s="74"/>
      <c r="BD33" s="74"/>
    </row>
    <row r="34" spans="1:56" x14ac:dyDescent="0.25">
      <c r="A34" s="77"/>
      <c r="B34" s="77"/>
      <c r="C34" s="77"/>
      <c r="D34" s="77"/>
      <c r="E34" s="77"/>
      <c r="F34" s="77"/>
      <c r="G34" s="77"/>
      <c r="H34" s="77"/>
      <c r="I34" s="77"/>
      <c r="J34" s="77"/>
      <c r="K34" s="77"/>
      <c r="L34" s="77"/>
      <c r="M34" s="77"/>
      <c r="N34" s="77"/>
      <c r="O34" s="77"/>
      <c r="P34" s="77"/>
      <c r="Q34" s="77"/>
      <c r="R34" s="77"/>
      <c r="S34" s="110"/>
      <c r="T34" s="110"/>
      <c r="U34" s="110"/>
      <c r="V34" s="111"/>
      <c r="W34" s="110"/>
      <c r="X34" s="111"/>
      <c r="AH34" s="75"/>
      <c r="AI34" s="75"/>
      <c r="AJ34" s="75"/>
      <c r="AK34" s="75"/>
      <c r="AL34" s="75"/>
      <c r="AM34" s="75"/>
      <c r="AN34" s="75"/>
      <c r="AO34" s="74"/>
      <c r="AP34" s="74"/>
      <c r="AQ34" s="74"/>
      <c r="AR34" s="74"/>
      <c r="AS34" s="74"/>
      <c r="AT34" s="74"/>
      <c r="AU34" s="74"/>
      <c r="AV34" s="74"/>
      <c r="AW34" s="74"/>
      <c r="AX34" s="74"/>
      <c r="AY34" s="74"/>
      <c r="AZ34" s="74"/>
      <c r="BA34" s="74"/>
      <c r="BB34" s="74"/>
      <c r="BC34" s="74"/>
      <c r="BD34" s="74"/>
    </row>
    <row r="35" spans="1:56" x14ac:dyDescent="0.25">
      <c r="A35" s="77"/>
      <c r="B35" s="77"/>
      <c r="C35" s="77"/>
      <c r="D35" s="77"/>
      <c r="E35" s="77"/>
      <c r="F35" s="77"/>
      <c r="G35" s="77"/>
      <c r="H35" s="77"/>
      <c r="I35" s="77"/>
      <c r="J35" s="77"/>
      <c r="K35" s="77"/>
      <c r="L35" s="77"/>
      <c r="M35" s="77"/>
      <c r="N35" s="77"/>
      <c r="O35" s="77"/>
      <c r="P35" s="77"/>
      <c r="Q35" s="77"/>
      <c r="R35" s="77"/>
      <c r="S35" s="110"/>
      <c r="T35" s="110"/>
      <c r="U35" s="110"/>
      <c r="V35" s="111"/>
      <c r="W35" s="110"/>
      <c r="X35" s="111"/>
      <c r="AH35" s="75"/>
      <c r="AI35" s="75"/>
      <c r="AJ35" s="75"/>
      <c r="AK35" s="75"/>
      <c r="AL35" s="75"/>
      <c r="AM35" s="75"/>
      <c r="AN35" s="75"/>
      <c r="AO35" s="74"/>
      <c r="AP35" s="74"/>
      <c r="AQ35" s="74"/>
      <c r="AR35" s="74"/>
      <c r="AS35" s="74"/>
      <c r="AT35" s="74"/>
      <c r="AU35" s="74"/>
      <c r="AV35" s="74"/>
      <c r="AW35" s="74"/>
      <c r="AX35" s="74"/>
      <c r="AY35" s="74"/>
      <c r="AZ35" s="74"/>
      <c r="BA35" s="74"/>
      <c r="BB35" s="74"/>
      <c r="BC35" s="74"/>
      <c r="BD35" s="74"/>
    </row>
    <row r="36" spans="1:56" x14ac:dyDescent="0.25">
      <c r="A36" s="77"/>
      <c r="B36" s="77"/>
      <c r="C36" s="77"/>
      <c r="D36" s="77"/>
      <c r="E36" s="77"/>
      <c r="F36" s="77"/>
      <c r="G36" s="77"/>
      <c r="H36" s="77"/>
      <c r="I36" s="77"/>
      <c r="J36" s="77"/>
      <c r="K36" s="77"/>
      <c r="L36" s="77"/>
      <c r="M36" s="77"/>
      <c r="N36" s="77"/>
      <c r="O36" s="77"/>
      <c r="P36" s="77"/>
      <c r="Q36" s="77"/>
      <c r="R36" s="77"/>
      <c r="S36" s="110"/>
      <c r="T36" s="110"/>
      <c r="U36" s="110"/>
      <c r="V36" s="111"/>
      <c r="W36" s="110"/>
      <c r="X36" s="111"/>
      <c r="AH36" s="75"/>
      <c r="AI36" s="75"/>
      <c r="AJ36" s="75"/>
      <c r="AK36" s="75"/>
      <c r="AL36" s="75"/>
      <c r="AM36" s="75"/>
      <c r="AN36" s="75"/>
      <c r="AO36" s="74"/>
      <c r="AP36" s="74"/>
      <c r="AQ36" s="74"/>
      <c r="AR36" s="74"/>
      <c r="AS36" s="74"/>
      <c r="AT36" s="74"/>
      <c r="AU36" s="74"/>
      <c r="AV36" s="74"/>
      <c r="AW36" s="74"/>
      <c r="AX36" s="74"/>
      <c r="AY36" s="74"/>
      <c r="AZ36" s="74"/>
      <c r="BA36" s="74"/>
      <c r="BB36" s="74"/>
      <c r="BC36" s="74"/>
      <c r="BD36" s="74"/>
    </row>
    <row r="37" spans="1:56" x14ac:dyDescent="0.25">
      <c r="A37" s="77"/>
      <c r="B37" s="77"/>
      <c r="C37" s="77"/>
      <c r="D37" s="77"/>
      <c r="E37" s="77"/>
      <c r="F37" s="77"/>
      <c r="G37" s="77"/>
      <c r="H37" s="77"/>
      <c r="I37" s="77"/>
      <c r="J37" s="77"/>
      <c r="K37" s="77"/>
      <c r="L37" s="77"/>
      <c r="M37" s="77"/>
      <c r="N37" s="77"/>
      <c r="O37" s="77"/>
      <c r="P37" s="77"/>
      <c r="Q37" s="77"/>
      <c r="R37" s="77"/>
      <c r="S37" s="110"/>
      <c r="T37" s="110"/>
      <c r="U37" s="110"/>
      <c r="V37" s="111"/>
      <c r="W37" s="110"/>
      <c r="X37" s="111"/>
      <c r="AH37" s="75"/>
      <c r="AI37" s="75"/>
      <c r="AJ37" s="75"/>
      <c r="AK37" s="75"/>
      <c r="AL37" s="75"/>
      <c r="AM37" s="75"/>
      <c r="AN37" s="75"/>
      <c r="AO37" s="74"/>
      <c r="AP37" s="74"/>
      <c r="AQ37" s="74"/>
      <c r="AR37" s="74"/>
      <c r="AS37" s="74"/>
      <c r="AT37" s="74"/>
      <c r="AU37" s="74"/>
      <c r="AV37" s="74"/>
      <c r="AW37" s="74"/>
      <c r="AX37" s="74"/>
      <c r="AY37" s="74"/>
      <c r="AZ37" s="74"/>
      <c r="BA37" s="74"/>
      <c r="BB37" s="74"/>
      <c r="BC37" s="74"/>
      <c r="BD37" s="74"/>
    </row>
    <row r="38" spans="1:56" x14ac:dyDescent="0.25">
      <c r="A38" s="77"/>
      <c r="B38" s="77"/>
      <c r="C38" s="77"/>
      <c r="D38" s="77"/>
      <c r="E38" s="77"/>
      <c r="F38" s="77"/>
      <c r="G38" s="77"/>
      <c r="H38" s="77"/>
      <c r="I38" s="77"/>
      <c r="J38" s="77"/>
      <c r="K38" s="77"/>
      <c r="L38" s="77"/>
      <c r="M38" s="77"/>
      <c r="N38" s="77"/>
      <c r="O38" s="77"/>
      <c r="P38" s="77"/>
      <c r="Q38" s="77"/>
      <c r="R38" s="77"/>
      <c r="S38" s="110"/>
      <c r="T38" s="110"/>
      <c r="U38" s="110"/>
      <c r="V38" s="111"/>
      <c r="W38" s="110"/>
      <c r="X38" s="111"/>
      <c r="AH38" s="75"/>
      <c r="AI38" s="75"/>
      <c r="AJ38" s="75"/>
      <c r="AK38" s="75"/>
      <c r="AL38" s="75"/>
      <c r="AM38" s="75"/>
      <c r="AN38" s="75"/>
      <c r="AO38" s="74"/>
      <c r="AP38" s="74"/>
      <c r="AQ38" s="74"/>
      <c r="AR38" s="74"/>
      <c r="AS38" s="74"/>
      <c r="AT38" s="74"/>
      <c r="AU38" s="74"/>
      <c r="AV38" s="74"/>
      <c r="AW38" s="74"/>
      <c r="AX38" s="74"/>
      <c r="AY38" s="74"/>
      <c r="AZ38" s="74"/>
      <c r="BA38" s="74"/>
      <c r="BB38" s="74"/>
      <c r="BC38" s="74"/>
      <c r="BD38" s="74"/>
    </row>
    <row r="39" spans="1:56" x14ac:dyDescent="0.25">
      <c r="A39" s="77"/>
      <c r="B39" s="77"/>
      <c r="C39" s="77"/>
      <c r="D39" s="77"/>
      <c r="E39" s="77"/>
      <c r="F39" s="77"/>
      <c r="G39" s="77"/>
      <c r="H39" s="77"/>
      <c r="I39" s="77"/>
      <c r="J39" s="77"/>
      <c r="K39" s="77"/>
      <c r="L39" s="77"/>
      <c r="M39" s="77"/>
      <c r="N39" s="77"/>
      <c r="O39" s="77"/>
      <c r="P39" s="77"/>
      <c r="Q39" s="77"/>
      <c r="R39" s="77"/>
      <c r="S39" s="110"/>
      <c r="T39" s="110"/>
      <c r="U39" s="110"/>
      <c r="V39" s="111"/>
      <c r="W39" s="110"/>
      <c r="X39" s="111"/>
      <c r="AH39" s="75"/>
      <c r="AI39" s="75"/>
      <c r="AJ39" s="75"/>
      <c r="AK39" s="75"/>
      <c r="AL39" s="75"/>
      <c r="AM39" s="75"/>
      <c r="AN39" s="75"/>
      <c r="AO39" s="74"/>
      <c r="AP39" s="74"/>
      <c r="AQ39" s="74"/>
      <c r="AR39" s="74"/>
      <c r="AS39" s="74"/>
      <c r="AT39" s="74"/>
      <c r="AU39" s="74"/>
      <c r="AV39" s="74"/>
      <c r="AW39" s="74"/>
      <c r="AX39" s="74"/>
      <c r="AY39" s="74"/>
      <c r="AZ39" s="74"/>
      <c r="BA39" s="74"/>
      <c r="BB39" s="74"/>
      <c r="BC39" s="74"/>
      <c r="BD39" s="74"/>
    </row>
    <row r="40" spans="1:56" x14ac:dyDescent="0.25">
      <c r="A40" s="77"/>
      <c r="B40" s="77"/>
      <c r="C40" s="77"/>
      <c r="D40" s="77"/>
      <c r="E40" s="77"/>
      <c r="F40" s="77"/>
      <c r="G40" s="77"/>
      <c r="H40" s="77"/>
      <c r="I40" s="77"/>
      <c r="J40" s="77"/>
      <c r="K40" s="77"/>
      <c r="L40" s="77"/>
      <c r="M40" s="77"/>
      <c r="N40" s="77"/>
      <c r="O40" s="77"/>
      <c r="P40" s="77"/>
      <c r="Q40" s="77"/>
      <c r="R40" s="77"/>
      <c r="S40" s="110"/>
      <c r="T40" s="110"/>
      <c r="U40" s="110"/>
      <c r="V40" s="111"/>
      <c r="W40" s="110"/>
      <c r="X40" s="111"/>
      <c r="AH40" s="75"/>
      <c r="AI40" s="75"/>
      <c r="AJ40" s="75"/>
      <c r="AK40" s="75"/>
      <c r="AL40" s="75"/>
      <c r="AM40" s="75"/>
      <c r="AN40" s="75"/>
      <c r="AO40" s="74"/>
      <c r="AP40" s="74"/>
      <c r="AQ40" s="74"/>
      <c r="AR40" s="74"/>
      <c r="AS40" s="74"/>
      <c r="AT40" s="74"/>
      <c r="AU40" s="74"/>
      <c r="AV40" s="74"/>
      <c r="AW40" s="74"/>
      <c r="AX40" s="74"/>
      <c r="AY40" s="74"/>
      <c r="AZ40" s="74"/>
      <c r="BA40" s="74"/>
      <c r="BB40" s="74"/>
      <c r="BC40" s="74"/>
      <c r="BD40" s="74"/>
    </row>
    <row r="41" spans="1:56" x14ac:dyDescent="0.25">
      <c r="A41" s="77"/>
      <c r="B41" s="77"/>
      <c r="C41" s="77"/>
      <c r="D41" s="77"/>
      <c r="E41" s="77"/>
      <c r="F41" s="77"/>
      <c r="G41" s="77"/>
      <c r="H41" s="77"/>
      <c r="I41" s="77"/>
      <c r="J41" s="77"/>
      <c r="K41" s="77"/>
      <c r="L41" s="77"/>
      <c r="M41" s="77"/>
      <c r="N41" s="77"/>
      <c r="O41" s="77"/>
      <c r="P41" s="77"/>
      <c r="Q41" s="77"/>
      <c r="R41" s="77"/>
      <c r="S41" s="110"/>
      <c r="T41" s="110"/>
      <c r="U41" s="110"/>
      <c r="V41" s="111"/>
      <c r="W41" s="110"/>
      <c r="X41" s="111"/>
      <c r="AH41" s="75"/>
      <c r="AI41" s="75"/>
      <c r="AJ41" s="75"/>
      <c r="AK41" s="75"/>
      <c r="AL41" s="75"/>
      <c r="AM41" s="75"/>
      <c r="AN41" s="75"/>
      <c r="AO41" s="74"/>
      <c r="AP41" s="74"/>
      <c r="AQ41" s="74"/>
      <c r="AR41" s="74"/>
      <c r="AS41" s="74"/>
      <c r="AT41" s="74"/>
      <c r="AU41" s="74"/>
      <c r="AV41" s="74"/>
      <c r="AW41" s="74"/>
      <c r="AX41" s="74"/>
      <c r="AY41" s="74"/>
      <c r="AZ41" s="74"/>
      <c r="BA41" s="74"/>
      <c r="BB41" s="74"/>
      <c r="BC41" s="74"/>
      <c r="BD41" s="74"/>
    </row>
    <row r="42" spans="1:56" x14ac:dyDescent="0.25">
      <c r="A42" s="77"/>
      <c r="B42" s="77"/>
      <c r="C42" s="77"/>
      <c r="D42" s="77"/>
      <c r="E42" s="77"/>
      <c r="F42" s="77"/>
      <c r="G42" s="77"/>
      <c r="H42" s="77"/>
      <c r="I42" s="77"/>
      <c r="J42" s="77"/>
      <c r="K42" s="77"/>
      <c r="L42" s="77"/>
      <c r="M42" s="77"/>
      <c r="N42" s="77"/>
      <c r="O42" s="77"/>
      <c r="P42" s="77"/>
      <c r="Q42" s="77"/>
      <c r="R42" s="77"/>
      <c r="S42" s="110"/>
      <c r="T42" s="110"/>
      <c r="U42" s="110"/>
      <c r="V42" s="111"/>
      <c r="W42" s="110"/>
      <c r="X42" s="111"/>
      <c r="AH42" s="75"/>
      <c r="AI42" s="75"/>
      <c r="AJ42" s="75"/>
      <c r="AK42" s="75"/>
      <c r="AL42" s="75"/>
      <c r="AM42" s="75"/>
      <c r="AN42" s="75"/>
      <c r="AO42" s="74"/>
      <c r="AP42" s="74"/>
      <c r="AQ42" s="74"/>
      <c r="AR42" s="74"/>
      <c r="AS42" s="74"/>
      <c r="AT42" s="74"/>
      <c r="AU42" s="74"/>
      <c r="AV42" s="74"/>
      <c r="AW42" s="74"/>
      <c r="AX42" s="74"/>
      <c r="AY42" s="74"/>
      <c r="AZ42" s="74"/>
      <c r="BA42" s="74"/>
      <c r="BB42" s="74"/>
      <c r="BC42" s="74"/>
      <c r="BD42" s="74"/>
    </row>
    <row r="43" spans="1:56" x14ac:dyDescent="0.25">
      <c r="A43" s="77"/>
      <c r="B43" s="77"/>
      <c r="C43" s="77"/>
      <c r="D43" s="77"/>
      <c r="E43" s="77"/>
      <c r="F43" s="77"/>
      <c r="G43" s="77"/>
      <c r="H43" s="77"/>
      <c r="I43" s="77"/>
      <c r="J43" s="77"/>
      <c r="K43" s="77"/>
      <c r="L43" s="77"/>
      <c r="M43" s="77"/>
      <c r="N43" s="77"/>
      <c r="O43" s="77"/>
      <c r="P43" s="77"/>
      <c r="Q43" s="77"/>
      <c r="R43" s="77"/>
      <c r="S43" s="110"/>
      <c r="T43" s="110"/>
      <c r="U43" s="110"/>
      <c r="V43" s="111"/>
      <c r="W43" s="110"/>
      <c r="X43" s="111"/>
      <c r="AH43" s="75"/>
      <c r="AI43" s="75"/>
      <c r="AJ43" s="75"/>
      <c r="AK43" s="75"/>
      <c r="AL43" s="75"/>
      <c r="AM43" s="75"/>
      <c r="AN43" s="75"/>
      <c r="AO43" s="74"/>
      <c r="AP43" s="74"/>
      <c r="AQ43" s="74"/>
      <c r="AR43" s="74"/>
      <c r="AS43" s="74"/>
      <c r="AT43" s="74"/>
      <c r="AU43" s="74"/>
      <c r="AV43" s="74"/>
      <c r="AW43" s="74"/>
      <c r="AX43" s="74"/>
      <c r="AY43" s="74"/>
      <c r="AZ43" s="74"/>
      <c r="BA43" s="74"/>
      <c r="BB43" s="74"/>
      <c r="BC43" s="74"/>
      <c r="BD43" s="74"/>
    </row>
    <row r="44" spans="1:56" x14ac:dyDescent="0.25">
      <c r="A44" s="77"/>
      <c r="B44" s="77"/>
      <c r="C44" s="77"/>
      <c r="D44" s="77"/>
      <c r="E44" s="77"/>
      <c r="F44" s="77"/>
      <c r="G44" s="77"/>
      <c r="H44" s="77"/>
      <c r="I44" s="77"/>
      <c r="J44" s="77"/>
      <c r="K44" s="77"/>
      <c r="L44" s="77"/>
      <c r="M44" s="77"/>
      <c r="N44" s="77"/>
      <c r="O44" s="77"/>
      <c r="P44" s="77"/>
      <c r="Q44" s="77"/>
      <c r="R44" s="77"/>
      <c r="S44" s="110"/>
      <c r="T44" s="110"/>
      <c r="U44" s="110"/>
      <c r="V44" s="111"/>
      <c r="W44" s="110"/>
      <c r="X44" s="111"/>
      <c r="AH44" s="75"/>
      <c r="AI44" s="75"/>
      <c r="AJ44" s="75"/>
      <c r="AK44" s="75"/>
      <c r="AL44" s="75"/>
      <c r="AM44" s="75"/>
      <c r="AN44" s="75"/>
      <c r="AO44" s="74"/>
      <c r="AP44" s="74"/>
      <c r="AQ44" s="74"/>
      <c r="AR44" s="74"/>
      <c r="AS44" s="74"/>
      <c r="AT44" s="74"/>
      <c r="AU44" s="74"/>
      <c r="AV44" s="74"/>
      <c r="AW44" s="74"/>
      <c r="AX44" s="74"/>
      <c r="AY44" s="74"/>
      <c r="AZ44" s="74"/>
      <c r="BA44" s="74"/>
      <c r="BB44" s="74"/>
      <c r="BC44" s="74"/>
      <c r="BD44" s="74"/>
    </row>
    <row r="45" spans="1:56" x14ac:dyDescent="0.25">
      <c r="A45" s="77"/>
      <c r="B45" s="77"/>
      <c r="C45" s="77"/>
      <c r="D45" s="77"/>
      <c r="E45" s="77"/>
      <c r="F45" s="77"/>
      <c r="G45" s="77"/>
      <c r="H45" s="77"/>
      <c r="I45" s="77"/>
      <c r="J45" s="77"/>
      <c r="K45" s="77"/>
      <c r="L45" s="77"/>
      <c r="M45" s="77"/>
      <c r="N45" s="77"/>
      <c r="O45" s="77"/>
      <c r="P45" s="77"/>
      <c r="Q45" s="77"/>
      <c r="R45" s="77"/>
      <c r="S45" s="110"/>
      <c r="T45" s="110"/>
      <c r="U45" s="110"/>
      <c r="V45" s="111"/>
      <c r="W45" s="110"/>
      <c r="X45" s="111"/>
      <c r="AH45" s="75"/>
      <c r="AI45" s="75"/>
      <c r="AJ45" s="75"/>
      <c r="AK45" s="75"/>
      <c r="AL45" s="75"/>
      <c r="AM45" s="75"/>
      <c r="AN45" s="75"/>
      <c r="AO45" s="74"/>
      <c r="AP45" s="74"/>
      <c r="AQ45" s="74"/>
      <c r="AR45" s="74"/>
      <c r="AS45" s="74"/>
      <c r="AT45" s="74"/>
      <c r="AU45" s="74"/>
      <c r="AV45" s="74"/>
      <c r="AW45" s="74"/>
      <c r="AX45" s="74"/>
      <c r="AY45" s="74"/>
      <c r="AZ45" s="74"/>
      <c r="BA45" s="74"/>
      <c r="BB45" s="74"/>
      <c r="BC45" s="74"/>
      <c r="BD45" s="74"/>
    </row>
    <row r="46" spans="1:56" x14ac:dyDescent="0.25">
      <c r="A46" s="77"/>
      <c r="B46" s="77"/>
      <c r="C46" s="77"/>
      <c r="D46" s="77"/>
      <c r="E46" s="77"/>
      <c r="F46" s="77"/>
      <c r="G46" s="77"/>
      <c r="H46" s="77"/>
      <c r="I46" s="77"/>
      <c r="J46" s="77"/>
      <c r="K46" s="77"/>
      <c r="L46" s="77"/>
      <c r="M46" s="77"/>
      <c r="N46" s="77"/>
      <c r="O46" s="77"/>
      <c r="P46" s="77"/>
      <c r="Q46" s="77"/>
      <c r="R46" s="77"/>
      <c r="S46" s="110"/>
      <c r="T46" s="110"/>
      <c r="U46" s="110"/>
      <c r="V46" s="111"/>
      <c r="W46" s="110"/>
      <c r="X46" s="111"/>
      <c r="AH46" s="75"/>
      <c r="AI46" s="75"/>
      <c r="AJ46" s="75"/>
      <c r="AK46" s="75"/>
      <c r="AL46" s="75"/>
      <c r="AM46" s="75"/>
      <c r="AN46" s="75"/>
      <c r="AO46" s="74"/>
      <c r="AP46" s="74"/>
      <c r="AQ46" s="74"/>
      <c r="AR46" s="74"/>
      <c r="AS46" s="74"/>
      <c r="AT46" s="74"/>
      <c r="AU46" s="74"/>
      <c r="AV46" s="74"/>
      <c r="AW46" s="74"/>
      <c r="AX46" s="74"/>
      <c r="AY46" s="74"/>
      <c r="AZ46" s="74"/>
      <c r="BA46" s="74"/>
      <c r="BB46" s="74"/>
      <c r="BC46" s="74"/>
      <c r="BD46" s="74"/>
    </row>
    <row r="47" spans="1:56" x14ac:dyDescent="0.25">
      <c r="A47" s="77"/>
      <c r="B47" s="77"/>
      <c r="C47" s="77"/>
      <c r="D47" s="77"/>
      <c r="E47" s="77"/>
      <c r="F47" s="77"/>
      <c r="G47" s="77"/>
      <c r="H47" s="77"/>
      <c r="I47" s="77"/>
      <c r="J47" s="77"/>
      <c r="K47" s="77"/>
      <c r="L47" s="77"/>
      <c r="M47" s="77"/>
      <c r="N47" s="77"/>
      <c r="O47" s="77"/>
      <c r="P47" s="77"/>
      <c r="Q47" s="77"/>
      <c r="R47" s="77"/>
      <c r="S47" s="110"/>
      <c r="T47" s="110"/>
      <c r="U47" s="110"/>
      <c r="V47" s="111"/>
      <c r="W47" s="110"/>
      <c r="X47" s="111"/>
      <c r="AH47" s="75"/>
      <c r="AI47" s="75"/>
      <c r="AJ47" s="75"/>
      <c r="AK47" s="75"/>
      <c r="AL47" s="75"/>
      <c r="AM47" s="75"/>
      <c r="AN47" s="75"/>
      <c r="AO47" s="74"/>
      <c r="AP47" s="74"/>
      <c r="AQ47" s="74"/>
      <c r="AR47" s="74"/>
      <c r="AS47" s="74"/>
      <c r="AT47" s="74"/>
      <c r="AU47" s="74"/>
      <c r="AV47" s="74"/>
      <c r="AW47" s="74"/>
      <c r="AX47" s="74"/>
      <c r="AY47" s="74"/>
      <c r="AZ47" s="74"/>
      <c r="BA47" s="74"/>
      <c r="BB47" s="74"/>
      <c r="BC47" s="74"/>
      <c r="BD47" s="74"/>
    </row>
    <row r="48" spans="1:56" x14ac:dyDescent="0.25">
      <c r="A48" s="77"/>
      <c r="B48" s="77"/>
      <c r="C48" s="77"/>
      <c r="D48" s="77"/>
      <c r="E48" s="77"/>
      <c r="F48" s="77"/>
      <c r="G48" s="77"/>
      <c r="H48" s="77"/>
      <c r="I48" s="77"/>
      <c r="J48" s="77"/>
      <c r="K48" s="77"/>
      <c r="L48" s="77"/>
      <c r="M48" s="77"/>
      <c r="N48" s="77"/>
      <c r="O48" s="77"/>
      <c r="P48" s="77"/>
      <c r="Q48" s="77"/>
      <c r="R48" s="77"/>
      <c r="S48" s="110"/>
      <c r="T48" s="110"/>
      <c r="U48" s="110"/>
      <c r="V48" s="111"/>
      <c r="W48" s="110"/>
      <c r="X48" s="111"/>
      <c r="AH48" s="75"/>
      <c r="AI48" s="75"/>
      <c r="AJ48" s="75"/>
      <c r="AK48" s="75"/>
      <c r="AL48" s="75"/>
      <c r="AM48" s="75"/>
      <c r="AN48" s="75"/>
      <c r="AO48" s="74"/>
      <c r="AP48" s="74"/>
      <c r="AQ48" s="74"/>
      <c r="AR48" s="74"/>
      <c r="AS48" s="74"/>
      <c r="AT48" s="74"/>
      <c r="AU48" s="74"/>
      <c r="AV48" s="74"/>
      <c r="AW48" s="74"/>
      <c r="AX48" s="74"/>
      <c r="AY48" s="74"/>
      <c r="AZ48" s="74"/>
      <c r="BA48" s="74"/>
      <c r="BB48" s="74"/>
      <c r="BC48" s="74"/>
      <c r="BD48" s="74"/>
    </row>
    <row r="49" spans="1:56" x14ac:dyDescent="0.25">
      <c r="A49" s="77"/>
      <c r="B49" s="77"/>
      <c r="C49" s="77"/>
      <c r="D49" s="77"/>
      <c r="E49" s="77"/>
      <c r="F49" s="77"/>
      <c r="G49" s="77"/>
      <c r="H49" s="77"/>
      <c r="I49" s="77"/>
      <c r="J49" s="77"/>
      <c r="K49" s="77"/>
      <c r="L49" s="77"/>
      <c r="M49" s="77"/>
      <c r="N49" s="77"/>
      <c r="O49" s="77"/>
      <c r="P49" s="77"/>
      <c r="Q49" s="77"/>
      <c r="R49" s="77"/>
      <c r="S49" s="110"/>
      <c r="T49" s="110"/>
      <c r="U49" s="110"/>
      <c r="V49" s="111"/>
      <c r="W49" s="110"/>
      <c r="X49" s="111"/>
      <c r="AH49" s="75"/>
      <c r="AI49" s="75"/>
      <c r="AJ49" s="75"/>
      <c r="AK49" s="75"/>
      <c r="AL49" s="75"/>
      <c r="AM49" s="75"/>
      <c r="AN49" s="75"/>
      <c r="AO49" s="74"/>
      <c r="AP49" s="74"/>
      <c r="AQ49" s="74"/>
      <c r="AR49" s="74"/>
      <c r="AS49" s="74"/>
      <c r="AT49" s="74"/>
      <c r="AU49" s="74"/>
      <c r="AV49" s="74"/>
      <c r="AW49" s="74"/>
      <c r="AX49" s="74"/>
      <c r="AY49" s="74"/>
      <c r="AZ49" s="74"/>
      <c r="BA49" s="74"/>
      <c r="BB49" s="74"/>
      <c r="BC49" s="74"/>
      <c r="BD49" s="74"/>
    </row>
    <row r="50" spans="1:56" x14ac:dyDescent="0.25">
      <c r="A50" s="77"/>
      <c r="B50" s="77"/>
      <c r="C50" s="77"/>
      <c r="D50" s="77"/>
      <c r="E50" s="77"/>
      <c r="F50" s="77"/>
      <c r="G50" s="77"/>
      <c r="H50" s="77"/>
      <c r="I50" s="77"/>
      <c r="J50" s="77"/>
      <c r="K50" s="77"/>
      <c r="L50" s="77"/>
      <c r="M50" s="77"/>
      <c r="N50" s="77"/>
      <c r="O50" s="77"/>
      <c r="P50" s="77"/>
      <c r="Q50" s="77"/>
      <c r="R50" s="77"/>
      <c r="S50" s="110"/>
      <c r="T50" s="110"/>
      <c r="U50" s="110"/>
      <c r="V50" s="111"/>
      <c r="W50" s="110"/>
      <c r="X50" s="111"/>
      <c r="AH50" s="75"/>
      <c r="AI50" s="75"/>
      <c r="AJ50" s="75"/>
      <c r="AK50" s="75"/>
      <c r="AL50" s="75"/>
      <c r="AM50" s="75"/>
      <c r="AN50" s="75"/>
      <c r="AO50" s="74"/>
      <c r="AP50" s="74"/>
      <c r="AQ50" s="74"/>
      <c r="AR50" s="74"/>
      <c r="AS50" s="74"/>
      <c r="AT50" s="74"/>
      <c r="AU50" s="74"/>
      <c r="AV50" s="74"/>
      <c r="AW50" s="74"/>
      <c r="AX50" s="74"/>
      <c r="AY50" s="74"/>
      <c r="AZ50" s="74"/>
      <c r="BA50" s="74"/>
      <c r="BB50" s="74"/>
      <c r="BC50" s="74"/>
      <c r="BD50" s="74"/>
    </row>
    <row r="51" spans="1:56" x14ac:dyDescent="0.25">
      <c r="A51" s="77"/>
      <c r="B51" s="77"/>
      <c r="C51" s="77"/>
      <c r="D51" s="77"/>
      <c r="E51" s="77"/>
      <c r="F51" s="77"/>
      <c r="G51" s="77"/>
      <c r="H51" s="77"/>
      <c r="I51" s="77"/>
      <c r="J51" s="77"/>
      <c r="K51" s="77"/>
      <c r="L51" s="77"/>
      <c r="M51" s="77"/>
      <c r="N51" s="77"/>
      <c r="O51" s="77"/>
      <c r="P51" s="77"/>
      <c r="Q51" s="77"/>
      <c r="R51" s="77"/>
      <c r="S51" s="110"/>
      <c r="T51" s="110"/>
      <c r="U51" s="110"/>
      <c r="V51" s="111"/>
      <c r="W51" s="110"/>
      <c r="X51" s="111"/>
      <c r="AH51" s="75"/>
      <c r="AI51" s="75"/>
      <c r="AJ51" s="75"/>
      <c r="AK51" s="75"/>
      <c r="AL51" s="75"/>
      <c r="AM51" s="75"/>
      <c r="AN51" s="75"/>
      <c r="AO51" s="74"/>
      <c r="AP51" s="74"/>
      <c r="AQ51" s="74"/>
      <c r="AR51" s="74"/>
      <c r="AS51" s="74"/>
      <c r="AT51" s="74"/>
      <c r="AU51" s="74"/>
      <c r="AV51" s="74"/>
      <c r="AW51" s="74"/>
      <c r="AX51" s="74"/>
      <c r="AY51" s="74"/>
      <c r="AZ51" s="74"/>
      <c r="BA51" s="74"/>
      <c r="BB51" s="74"/>
      <c r="BC51" s="74"/>
      <c r="BD51" s="74"/>
    </row>
    <row r="52" spans="1:56" x14ac:dyDescent="0.25">
      <c r="A52" s="77"/>
      <c r="B52" s="77"/>
      <c r="C52" s="77"/>
      <c r="D52" s="77"/>
      <c r="E52" s="77"/>
      <c r="F52" s="77"/>
      <c r="G52" s="77"/>
      <c r="H52" s="77"/>
      <c r="I52" s="77"/>
      <c r="J52" s="77"/>
      <c r="K52" s="77"/>
      <c r="L52" s="77"/>
      <c r="M52" s="77"/>
      <c r="N52" s="77"/>
      <c r="O52" s="77"/>
      <c r="P52" s="77"/>
      <c r="Q52" s="77"/>
      <c r="R52" s="77"/>
      <c r="S52" s="110"/>
      <c r="T52" s="110"/>
      <c r="U52" s="110"/>
      <c r="V52" s="111"/>
      <c r="W52" s="110"/>
      <c r="X52" s="111"/>
      <c r="AH52" s="75"/>
      <c r="AI52" s="75"/>
      <c r="AJ52" s="75"/>
      <c r="AK52" s="75"/>
      <c r="AL52" s="75"/>
      <c r="AM52" s="75"/>
      <c r="AN52" s="75"/>
      <c r="AO52" s="74"/>
      <c r="AP52" s="74"/>
      <c r="AQ52" s="74"/>
      <c r="AR52" s="74"/>
      <c r="AS52" s="74"/>
      <c r="AT52" s="74"/>
      <c r="AU52" s="74"/>
      <c r="AV52" s="74"/>
      <c r="AW52" s="74"/>
      <c r="AX52" s="74"/>
      <c r="AY52" s="74"/>
      <c r="AZ52" s="74"/>
      <c r="BA52" s="74"/>
      <c r="BB52" s="74"/>
      <c r="BC52" s="74"/>
      <c r="BD52" s="74"/>
    </row>
    <row r="53" spans="1:56" x14ac:dyDescent="0.25">
      <c r="S53" s="110"/>
      <c r="T53" s="110"/>
      <c r="U53" s="110"/>
      <c r="V53" s="111"/>
      <c r="W53" s="110"/>
      <c r="X53" s="111"/>
      <c r="AH53" s="75"/>
      <c r="AI53" s="75"/>
      <c r="AJ53" s="75"/>
      <c r="AK53" s="75"/>
      <c r="AL53" s="75"/>
      <c r="AM53" s="75"/>
      <c r="AN53" s="75"/>
      <c r="AO53" s="74"/>
      <c r="AP53" s="74"/>
      <c r="AQ53" s="74"/>
      <c r="AR53" s="74"/>
      <c r="AS53" s="74"/>
      <c r="AT53" s="74"/>
      <c r="AU53" s="74"/>
      <c r="AV53" s="74"/>
      <c r="AW53" s="74"/>
      <c r="AX53" s="74"/>
      <c r="AY53" s="74"/>
      <c r="AZ53" s="74"/>
      <c r="BA53" s="74"/>
      <c r="BB53" s="74"/>
      <c r="BC53" s="74"/>
      <c r="BD53" s="74"/>
    </row>
  </sheetData>
  <sheetProtection formatCells="0" formatRows="0" insertRows="0" deleteRows="0"/>
  <mergeCells count="24">
    <mergeCell ref="A2:R2"/>
    <mergeCell ref="A3:R3"/>
    <mergeCell ref="A5:N5"/>
    <mergeCell ref="O5:R5"/>
    <mergeCell ref="A6:A7"/>
    <mergeCell ref="B6:B7"/>
    <mergeCell ref="C6:C7"/>
    <mergeCell ref="D6:D7"/>
    <mergeCell ref="E6:E7"/>
    <mergeCell ref="A24:I24"/>
    <mergeCell ref="A25:R25"/>
    <mergeCell ref="L28:Q28"/>
    <mergeCell ref="S29:X29"/>
    <mergeCell ref="F6:F7"/>
    <mergeCell ref="G6:G7"/>
    <mergeCell ref="H6:H7"/>
    <mergeCell ref="I6:I7"/>
    <mergeCell ref="J6:J7"/>
    <mergeCell ref="K6:L6"/>
    <mergeCell ref="M6:M7"/>
    <mergeCell ref="N6:N7"/>
    <mergeCell ref="O6:O7"/>
    <mergeCell ref="P6:P7"/>
    <mergeCell ref="Q6:R6"/>
  </mergeCells>
  <dataValidations count="2">
    <dataValidation type="list" allowBlank="1" showInputMessage="1" showErrorMessage="1" sqref="A8:A23">
      <formula1>"Presidência,Gerência Administrativa e Financeira,Gerência Técnica,Gerência Geral,Comissão de Ética e Disciplina,Comissão de Atos Administrativo e Finanças,Comissão de Ensino,Formação e Exercício Profissional"</formula1>
      <formula2>0</formula2>
    </dataValidation>
    <dataValidation type="list" allowBlank="1" showInputMessage="1" showErrorMessage="1" sqref="C8:C23">
      <formula1>$AI$2:$AI$8</formula1>
    </dataValidation>
  </dataValidations>
  <pageMargins left="0.23622047244094491" right="0.23622047244094491" top="0.27" bottom="0.17" header="0.31496062992125984" footer="0.31496062992125984"/>
  <pageSetup paperSize="9" scale="41" fitToHeight="0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[3]Resumo!#REF!</xm:f>
          </x14:formula1>
          <xm:sqref>G8:H23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9"/>
  <sheetViews>
    <sheetView showGridLines="0" zoomScale="60" zoomScaleNormal="60" workbookViewId="0">
      <selection activeCell="G15" sqref="G15"/>
    </sheetView>
  </sheetViews>
  <sheetFormatPr defaultRowHeight="15" x14ac:dyDescent="0.25"/>
  <cols>
    <col min="1" max="1" width="9.140625" style="153"/>
    <col min="2" max="2" width="35.5703125" style="153" customWidth="1"/>
    <col min="3" max="3" width="18.140625" style="153" customWidth="1"/>
    <col min="4" max="5" width="21.140625" style="153" customWidth="1"/>
    <col min="6" max="6" width="11.5703125" style="153" bestFit="1" customWidth="1"/>
    <col min="7" max="8" width="11.5703125" style="153" customWidth="1"/>
    <col min="9" max="9" width="14.140625" style="153" customWidth="1"/>
    <col min="10" max="10" width="70.140625" style="153" customWidth="1"/>
    <col min="11" max="11" width="34.140625" style="153" customWidth="1"/>
    <col min="12" max="13" width="20.7109375" style="153" customWidth="1"/>
    <col min="14" max="14" width="11.5703125" style="153" bestFit="1" customWidth="1"/>
    <col min="15" max="237" width="9.140625" style="153"/>
    <col min="238" max="238" width="35.5703125" style="153" customWidth="1"/>
    <col min="239" max="239" width="23" style="153" customWidth="1"/>
    <col min="240" max="240" width="17.7109375" style="153" customWidth="1"/>
    <col min="241" max="241" width="18.42578125" style="153" customWidth="1"/>
    <col min="242" max="243" width="13.140625" style="153" customWidth="1"/>
    <col min="244" max="244" width="10.7109375" style="153" customWidth="1"/>
    <col min="245" max="245" width="40.85546875" style="153" customWidth="1"/>
    <col min="246" max="246" width="34.140625" style="153" customWidth="1"/>
    <col min="247" max="247" width="16" style="153" customWidth="1"/>
    <col min="248" max="248" width="15.7109375" style="153" customWidth="1"/>
    <col min="249" max="249" width="17.42578125" style="153" customWidth="1"/>
    <col min="250" max="250" width="10.7109375" style="153" customWidth="1"/>
    <col min="251" max="251" width="13" style="153" customWidth="1"/>
    <col min="252" max="252" width="16.7109375" style="153" customWidth="1"/>
    <col min="253" max="493" width="9.140625" style="153"/>
    <col min="494" max="494" width="35.5703125" style="153" customWidth="1"/>
    <col min="495" max="495" width="23" style="153" customWidth="1"/>
    <col min="496" max="496" width="17.7109375" style="153" customWidth="1"/>
    <col min="497" max="497" width="18.42578125" style="153" customWidth="1"/>
    <col min="498" max="499" width="13.140625" style="153" customWidth="1"/>
    <col min="500" max="500" width="10.7109375" style="153" customWidth="1"/>
    <col min="501" max="501" width="40.85546875" style="153" customWidth="1"/>
    <col min="502" max="502" width="34.140625" style="153" customWidth="1"/>
    <col min="503" max="503" width="16" style="153" customWidth="1"/>
    <col min="504" max="504" width="15.7109375" style="153" customWidth="1"/>
    <col min="505" max="505" width="17.42578125" style="153" customWidth="1"/>
    <col min="506" max="506" width="10.7109375" style="153" customWidth="1"/>
    <col min="507" max="507" width="13" style="153" customWidth="1"/>
    <col min="508" max="508" width="16.7109375" style="153" customWidth="1"/>
    <col min="509" max="749" width="9.140625" style="153"/>
    <col min="750" max="750" width="35.5703125" style="153" customWidth="1"/>
    <col min="751" max="751" width="23" style="153" customWidth="1"/>
    <col min="752" max="752" width="17.7109375" style="153" customWidth="1"/>
    <col min="753" max="753" width="18.42578125" style="153" customWidth="1"/>
    <col min="754" max="755" width="13.140625" style="153" customWidth="1"/>
    <col min="756" max="756" width="10.7109375" style="153" customWidth="1"/>
    <col min="757" max="757" width="40.85546875" style="153" customWidth="1"/>
    <col min="758" max="758" width="34.140625" style="153" customWidth="1"/>
    <col min="759" max="759" width="16" style="153" customWidth="1"/>
    <col min="760" max="760" width="15.7109375" style="153" customWidth="1"/>
    <col min="761" max="761" width="17.42578125" style="153" customWidth="1"/>
    <col min="762" max="762" width="10.7109375" style="153" customWidth="1"/>
    <col min="763" max="763" width="13" style="153" customWidth="1"/>
    <col min="764" max="764" width="16.7109375" style="153" customWidth="1"/>
    <col min="765" max="1005" width="9.140625" style="153"/>
    <col min="1006" max="1006" width="35.5703125" style="153" customWidth="1"/>
    <col min="1007" max="1007" width="23" style="153" customWidth="1"/>
    <col min="1008" max="1008" width="17.7109375" style="153" customWidth="1"/>
    <col min="1009" max="1009" width="18.42578125" style="153" customWidth="1"/>
    <col min="1010" max="1011" width="13.140625" style="153" customWidth="1"/>
    <col min="1012" max="1012" width="10.7109375" style="153" customWidth="1"/>
    <col min="1013" max="1013" width="40.85546875" style="153" customWidth="1"/>
    <col min="1014" max="1014" width="34.140625" style="153" customWidth="1"/>
    <col min="1015" max="1015" width="16" style="153" customWidth="1"/>
    <col min="1016" max="1016" width="15.7109375" style="153" customWidth="1"/>
    <col min="1017" max="1017" width="17.42578125" style="153" customWidth="1"/>
    <col min="1018" max="1018" width="10.7109375" style="153" customWidth="1"/>
    <col min="1019" max="1019" width="13" style="153" customWidth="1"/>
    <col min="1020" max="1020" width="16.7109375" style="153" customWidth="1"/>
    <col min="1021" max="1261" width="9.140625" style="153"/>
    <col min="1262" max="1262" width="35.5703125" style="153" customWidth="1"/>
    <col min="1263" max="1263" width="23" style="153" customWidth="1"/>
    <col min="1264" max="1264" width="17.7109375" style="153" customWidth="1"/>
    <col min="1265" max="1265" width="18.42578125" style="153" customWidth="1"/>
    <col min="1266" max="1267" width="13.140625" style="153" customWidth="1"/>
    <col min="1268" max="1268" width="10.7109375" style="153" customWidth="1"/>
    <col min="1269" max="1269" width="40.85546875" style="153" customWidth="1"/>
    <col min="1270" max="1270" width="34.140625" style="153" customWidth="1"/>
    <col min="1271" max="1271" width="16" style="153" customWidth="1"/>
    <col min="1272" max="1272" width="15.7109375" style="153" customWidth="1"/>
    <col min="1273" max="1273" width="17.42578125" style="153" customWidth="1"/>
    <col min="1274" max="1274" width="10.7109375" style="153" customWidth="1"/>
    <col min="1275" max="1275" width="13" style="153" customWidth="1"/>
    <col min="1276" max="1276" width="16.7109375" style="153" customWidth="1"/>
    <col min="1277" max="1517" width="9.140625" style="153"/>
    <col min="1518" max="1518" width="35.5703125" style="153" customWidth="1"/>
    <col min="1519" max="1519" width="23" style="153" customWidth="1"/>
    <col min="1520" max="1520" width="17.7109375" style="153" customWidth="1"/>
    <col min="1521" max="1521" width="18.42578125" style="153" customWidth="1"/>
    <col min="1522" max="1523" width="13.140625" style="153" customWidth="1"/>
    <col min="1524" max="1524" width="10.7109375" style="153" customWidth="1"/>
    <col min="1525" max="1525" width="40.85546875" style="153" customWidth="1"/>
    <col min="1526" max="1526" width="34.140625" style="153" customWidth="1"/>
    <col min="1527" max="1527" width="16" style="153" customWidth="1"/>
    <col min="1528" max="1528" width="15.7109375" style="153" customWidth="1"/>
    <col min="1529" max="1529" width="17.42578125" style="153" customWidth="1"/>
    <col min="1530" max="1530" width="10.7109375" style="153" customWidth="1"/>
    <col min="1531" max="1531" width="13" style="153" customWidth="1"/>
    <col min="1532" max="1532" width="16.7109375" style="153" customWidth="1"/>
    <col min="1533" max="1773" width="9.140625" style="153"/>
    <col min="1774" max="1774" width="35.5703125" style="153" customWidth="1"/>
    <col min="1775" max="1775" width="23" style="153" customWidth="1"/>
    <col min="1776" max="1776" width="17.7109375" style="153" customWidth="1"/>
    <col min="1777" max="1777" width="18.42578125" style="153" customWidth="1"/>
    <col min="1778" max="1779" width="13.140625" style="153" customWidth="1"/>
    <col min="1780" max="1780" width="10.7109375" style="153" customWidth="1"/>
    <col min="1781" max="1781" width="40.85546875" style="153" customWidth="1"/>
    <col min="1782" max="1782" width="34.140625" style="153" customWidth="1"/>
    <col min="1783" max="1783" width="16" style="153" customWidth="1"/>
    <col min="1784" max="1784" width="15.7109375" style="153" customWidth="1"/>
    <col min="1785" max="1785" width="17.42578125" style="153" customWidth="1"/>
    <col min="1786" max="1786" width="10.7109375" style="153" customWidth="1"/>
    <col min="1787" max="1787" width="13" style="153" customWidth="1"/>
    <col min="1788" max="1788" width="16.7109375" style="153" customWidth="1"/>
    <col min="1789" max="2029" width="9.140625" style="153"/>
    <col min="2030" max="2030" width="35.5703125" style="153" customWidth="1"/>
    <col min="2031" max="2031" width="23" style="153" customWidth="1"/>
    <col min="2032" max="2032" width="17.7109375" style="153" customWidth="1"/>
    <col min="2033" max="2033" width="18.42578125" style="153" customWidth="1"/>
    <col min="2034" max="2035" width="13.140625" style="153" customWidth="1"/>
    <col min="2036" max="2036" width="10.7109375" style="153" customWidth="1"/>
    <col min="2037" max="2037" width="40.85546875" style="153" customWidth="1"/>
    <col min="2038" max="2038" width="34.140625" style="153" customWidth="1"/>
    <col min="2039" max="2039" width="16" style="153" customWidth="1"/>
    <col min="2040" max="2040" width="15.7109375" style="153" customWidth="1"/>
    <col min="2041" max="2041" width="17.42578125" style="153" customWidth="1"/>
    <col min="2042" max="2042" width="10.7109375" style="153" customWidth="1"/>
    <col min="2043" max="2043" width="13" style="153" customWidth="1"/>
    <col min="2044" max="2044" width="16.7109375" style="153" customWidth="1"/>
    <col min="2045" max="2285" width="9.140625" style="153"/>
    <col min="2286" max="2286" width="35.5703125" style="153" customWidth="1"/>
    <col min="2287" max="2287" width="23" style="153" customWidth="1"/>
    <col min="2288" max="2288" width="17.7109375" style="153" customWidth="1"/>
    <col min="2289" max="2289" width="18.42578125" style="153" customWidth="1"/>
    <col min="2290" max="2291" width="13.140625" style="153" customWidth="1"/>
    <col min="2292" max="2292" width="10.7109375" style="153" customWidth="1"/>
    <col min="2293" max="2293" width="40.85546875" style="153" customWidth="1"/>
    <col min="2294" max="2294" width="34.140625" style="153" customWidth="1"/>
    <col min="2295" max="2295" width="16" style="153" customWidth="1"/>
    <col min="2296" max="2296" width="15.7109375" style="153" customWidth="1"/>
    <col min="2297" max="2297" width="17.42578125" style="153" customWidth="1"/>
    <col min="2298" max="2298" width="10.7109375" style="153" customWidth="1"/>
    <col min="2299" max="2299" width="13" style="153" customWidth="1"/>
    <col min="2300" max="2300" width="16.7109375" style="153" customWidth="1"/>
    <col min="2301" max="2541" width="9.140625" style="153"/>
    <col min="2542" max="2542" width="35.5703125" style="153" customWidth="1"/>
    <col min="2543" max="2543" width="23" style="153" customWidth="1"/>
    <col min="2544" max="2544" width="17.7109375" style="153" customWidth="1"/>
    <col min="2545" max="2545" width="18.42578125" style="153" customWidth="1"/>
    <col min="2546" max="2547" width="13.140625" style="153" customWidth="1"/>
    <col min="2548" max="2548" width="10.7109375" style="153" customWidth="1"/>
    <col min="2549" max="2549" width="40.85546875" style="153" customWidth="1"/>
    <col min="2550" max="2550" width="34.140625" style="153" customWidth="1"/>
    <col min="2551" max="2551" width="16" style="153" customWidth="1"/>
    <col min="2552" max="2552" width="15.7109375" style="153" customWidth="1"/>
    <col min="2553" max="2553" width="17.42578125" style="153" customWidth="1"/>
    <col min="2554" max="2554" width="10.7109375" style="153" customWidth="1"/>
    <col min="2555" max="2555" width="13" style="153" customWidth="1"/>
    <col min="2556" max="2556" width="16.7109375" style="153" customWidth="1"/>
    <col min="2557" max="2797" width="9.140625" style="153"/>
    <col min="2798" max="2798" width="35.5703125" style="153" customWidth="1"/>
    <col min="2799" max="2799" width="23" style="153" customWidth="1"/>
    <col min="2800" max="2800" width="17.7109375" style="153" customWidth="1"/>
    <col min="2801" max="2801" width="18.42578125" style="153" customWidth="1"/>
    <col min="2802" max="2803" width="13.140625" style="153" customWidth="1"/>
    <col min="2804" max="2804" width="10.7109375" style="153" customWidth="1"/>
    <col min="2805" max="2805" width="40.85546875" style="153" customWidth="1"/>
    <col min="2806" max="2806" width="34.140625" style="153" customWidth="1"/>
    <col min="2807" max="2807" width="16" style="153" customWidth="1"/>
    <col min="2808" max="2808" width="15.7109375" style="153" customWidth="1"/>
    <col min="2809" max="2809" width="17.42578125" style="153" customWidth="1"/>
    <col min="2810" max="2810" width="10.7109375" style="153" customWidth="1"/>
    <col min="2811" max="2811" width="13" style="153" customWidth="1"/>
    <col min="2812" max="2812" width="16.7109375" style="153" customWidth="1"/>
    <col min="2813" max="3053" width="9.140625" style="153"/>
    <col min="3054" max="3054" width="35.5703125" style="153" customWidth="1"/>
    <col min="3055" max="3055" width="23" style="153" customWidth="1"/>
    <col min="3056" max="3056" width="17.7109375" style="153" customWidth="1"/>
    <col min="3057" max="3057" width="18.42578125" style="153" customWidth="1"/>
    <col min="3058" max="3059" width="13.140625" style="153" customWidth="1"/>
    <col min="3060" max="3060" width="10.7109375" style="153" customWidth="1"/>
    <col min="3061" max="3061" width="40.85546875" style="153" customWidth="1"/>
    <col min="3062" max="3062" width="34.140625" style="153" customWidth="1"/>
    <col min="3063" max="3063" width="16" style="153" customWidth="1"/>
    <col min="3064" max="3064" width="15.7109375" style="153" customWidth="1"/>
    <col min="3065" max="3065" width="17.42578125" style="153" customWidth="1"/>
    <col min="3066" max="3066" width="10.7109375" style="153" customWidth="1"/>
    <col min="3067" max="3067" width="13" style="153" customWidth="1"/>
    <col min="3068" max="3068" width="16.7109375" style="153" customWidth="1"/>
    <col min="3069" max="3309" width="9.140625" style="153"/>
    <col min="3310" max="3310" width="35.5703125" style="153" customWidth="1"/>
    <col min="3311" max="3311" width="23" style="153" customWidth="1"/>
    <col min="3312" max="3312" width="17.7109375" style="153" customWidth="1"/>
    <col min="3313" max="3313" width="18.42578125" style="153" customWidth="1"/>
    <col min="3314" max="3315" width="13.140625" style="153" customWidth="1"/>
    <col min="3316" max="3316" width="10.7109375" style="153" customWidth="1"/>
    <col min="3317" max="3317" width="40.85546875" style="153" customWidth="1"/>
    <col min="3318" max="3318" width="34.140625" style="153" customWidth="1"/>
    <col min="3319" max="3319" width="16" style="153" customWidth="1"/>
    <col min="3320" max="3320" width="15.7109375" style="153" customWidth="1"/>
    <col min="3321" max="3321" width="17.42578125" style="153" customWidth="1"/>
    <col min="3322" max="3322" width="10.7109375" style="153" customWidth="1"/>
    <col min="3323" max="3323" width="13" style="153" customWidth="1"/>
    <col min="3324" max="3324" width="16.7109375" style="153" customWidth="1"/>
    <col min="3325" max="3565" width="9.140625" style="153"/>
    <col min="3566" max="3566" width="35.5703125" style="153" customWidth="1"/>
    <col min="3567" max="3567" width="23" style="153" customWidth="1"/>
    <col min="3568" max="3568" width="17.7109375" style="153" customWidth="1"/>
    <col min="3569" max="3569" width="18.42578125" style="153" customWidth="1"/>
    <col min="3570" max="3571" width="13.140625" style="153" customWidth="1"/>
    <col min="3572" max="3572" width="10.7109375" style="153" customWidth="1"/>
    <col min="3573" max="3573" width="40.85546875" style="153" customWidth="1"/>
    <col min="3574" max="3574" width="34.140625" style="153" customWidth="1"/>
    <col min="3575" max="3575" width="16" style="153" customWidth="1"/>
    <col min="3576" max="3576" width="15.7109375" style="153" customWidth="1"/>
    <col min="3577" max="3577" width="17.42578125" style="153" customWidth="1"/>
    <col min="3578" max="3578" width="10.7109375" style="153" customWidth="1"/>
    <col min="3579" max="3579" width="13" style="153" customWidth="1"/>
    <col min="3580" max="3580" width="16.7109375" style="153" customWidth="1"/>
    <col min="3581" max="3821" width="9.140625" style="153"/>
    <col min="3822" max="3822" width="35.5703125" style="153" customWidth="1"/>
    <col min="3823" max="3823" width="23" style="153" customWidth="1"/>
    <col min="3824" max="3824" width="17.7109375" style="153" customWidth="1"/>
    <col min="3825" max="3825" width="18.42578125" style="153" customWidth="1"/>
    <col min="3826" max="3827" width="13.140625" style="153" customWidth="1"/>
    <col min="3828" max="3828" width="10.7109375" style="153" customWidth="1"/>
    <col min="3829" max="3829" width="40.85546875" style="153" customWidth="1"/>
    <col min="3830" max="3830" width="34.140625" style="153" customWidth="1"/>
    <col min="3831" max="3831" width="16" style="153" customWidth="1"/>
    <col min="3832" max="3832" width="15.7109375" style="153" customWidth="1"/>
    <col min="3833" max="3833" width="17.42578125" style="153" customWidth="1"/>
    <col min="3834" max="3834" width="10.7109375" style="153" customWidth="1"/>
    <col min="3835" max="3835" width="13" style="153" customWidth="1"/>
    <col min="3836" max="3836" width="16.7109375" style="153" customWidth="1"/>
    <col min="3837" max="4077" width="9.140625" style="153"/>
    <col min="4078" max="4078" width="35.5703125" style="153" customWidth="1"/>
    <col min="4079" max="4079" width="23" style="153" customWidth="1"/>
    <col min="4080" max="4080" width="17.7109375" style="153" customWidth="1"/>
    <col min="4081" max="4081" width="18.42578125" style="153" customWidth="1"/>
    <col min="4082" max="4083" width="13.140625" style="153" customWidth="1"/>
    <col min="4084" max="4084" width="10.7109375" style="153" customWidth="1"/>
    <col min="4085" max="4085" width="40.85546875" style="153" customWidth="1"/>
    <col min="4086" max="4086" width="34.140625" style="153" customWidth="1"/>
    <col min="4087" max="4087" width="16" style="153" customWidth="1"/>
    <col min="4088" max="4088" width="15.7109375" style="153" customWidth="1"/>
    <col min="4089" max="4089" width="17.42578125" style="153" customWidth="1"/>
    <col min="4090" max="4090" width="10.7109375" style="153" customWidth="1"/>
    <col min="4091" max="4091" width="13" style="153" customWidth="1"/>
    <col min="4092" max="4092" width="16.7109375" style="153" customWidth="1"/>
    <col min="4093" max="4333" width="9.140625" style="153"/>
    <col min="4334" max="4334" width="35.5703125" style="153" customWidth="1"/>
    <col min="4335" max="4335" width="23" style="153" customWidth="1"/>
    <col min="4336" max="4336" width="17.7109375" style="153" customWidth="1"/>
    <col min="4337" max="4337" width="18.42578125" style="153" customWidth="1"/>
    <col min="4338" max="4339" width="13.140625" style="153" customWidth="1"/>
    <col min="4340" max="4340" width="10.7109375" style="153" customWidth="1"/>
    <col min="4341" max="4341" width="40.85546875" style="153" customWidth="1"/>
    <col min="4342" max="4342" width="34.140625" style="153" customWidth="1"/>
    <col min="4343" max="4343" width="16" style="153" customWidth="1"/>
    <col min="4344" max="4344" width="15.7109375" style="153" customWidth="1"/>
    <col min="4345" max="4345" width="17.42578125" style="153" customWidth="1"/>
    <col min="4346" max="4346" width="10.7109375" style="153" customWidth="1"/>
    <col min="4347" max="4347" width="13" style="153" customWidth="1"/>
    <col min="4348" max="4348" width="16.7109375" style="153" customWidth="1"/>
    <col min="4349" max="4589" width="9.140625" style="153"/>
    <col min="4590" max="4590" width="35.5703125" style="153" customWidth="1"/>
    <col min="4591" max="4591" width="23" style="153" customWidth="1"/>
    <col min="4592" max="4592" width="17.7109375" style="153" customWidth="1"/>
    <col min="4593" max="4593" width="18.42578125" style="153" customWidth="1"/>
    <col min="4594" max="4595" width="13.140625" style="153" customWidth="1"/>
    <col min="4596" max="4596" width="10.7109375" style="153" customWidth="1"/>
    <col min="4597" max="4597" width="40.85546875" style="153" customWidth="1"/>
    <col min="4598" max="4598" width="34.140625" style="153" customWidth="1"/>
    <col min="4599" max="4599" width="16" style="153" customWidth="1"/>
    <col min="4600" max="4600" width="15.7109375" style="153" customWidth="1"/>
    <col min="4601" max="4601" width="17.42578125" style="153" customWidth="1"/>
    <col min="4602" max="4602" width="10.7109375" style="153" customWidth="1"/>
    <col min="4603" max="4603" width="13" style="153" customWidth="1"/>
    <col min="4604" max="4604" width="16.7109375" style="153" customWidth="1"/>
    <col min="4605" max="4845" width="9.140625" style="153"/>
    <col min="4846" max="4846" width="35.5703125" style="153" customWidth="1"/>
    <col min="4847" max="4847" width="23" style="153" customWidth="1"/>
    <col min="4848" max="4848" width="17.7109375" style="153" customWidth="1"/>
    <col min="4849" max="4849" width="18.42578125" style="153" customWidth="1"/>
    <col min="4850" max="4851" width="13.140625" style="153" customWidth="1"/>
    <col min="4852" max="4852" width="10.7109375" style="153" customWidth="1"/>
    <col min="4853" max="4853" width="40.85546875" style="153" customWidth="1"/>
    <col min="4854" max="4854" width="34.140625" style="153" customWidth="1"/>
    <col min="4855" max="4855" width="16" style="153" customWidth="1"/>
    <col min="4856" max="4856" width="15.7109375" style="153" customWidth="1"/>
    <col min="4857" max="4857" width="17.42578125" style="153" customWidth="1"/>
    <col min="4858" max="4858" width="10.7109375" style="153" customWidth="1"/>
    <col min="4859" max="4859" width="13" style="153" customWidth="1"/>
    <col min="4860" max="4860" width="16.7109375" style="153" customWidth="1"/>
    <col min="4861" max="5101" width="9.140625" style="153"/>
    <col min="5102" max="5102" width="35.5703125" style="153" customWidth="1"/>
    <col min="5103" max="5103" width="23" style="153" customWidth="1"/>
    <col min="5104" max="5104" width="17.7109375" style="153" customWidth="1"/>
    <col min="5105" max="5105" width="18.42578125" style="153" customWidth="1"/>
    <col min="5106" max="5107" width="13.140625" style="153" customWidth="1"/>
    <col min="5108" max="5108" width="10.7109375" style="153" customWidth="1"/>
    <col min="5109" max="5109" width="40.85546875" style="153" customWidth="1"/>
    <col min="5110" max="5110" width="34.140625" style="153" customWidth="1"/>
    <col min="5111" max="5111" width="16" style="153" customWidth="1"/>
    <col min="5112" max="5112" width="15.7109375" style="153" customWidth="1"/>
    <col min="5113" max="5113" width="17.42578125" style="153" customWidth="1"/>
    <col min="5114" max="5114" width="10.7109375" style="153" customWidth="1"/>
    <col min="5115" max="5115" width="13" style="153" customWidth="1"/>
    <col min="5116" max="5116" width="16.7109375" style="153" customWidth="1"/>
    <col min="5117" max="5357" width="9.140625" style="153"/>
    <col min="5358" max="5358" width="35.5703125" style="153" customWidth="1"/>
    <col min="5359" max="5359" width="23" style="153" customWidth="1"/>
    <col min="5360" max="5360" width="17.7109375" style="153" customWidth="1"/>
    <col min="5361" max="5361" width="18.42578125" style="153" customWidth="1"/>
    <col min="5362" max="5363" width="13.140625" style="153" customWidth="1"/>
    <col min="5364" max="5364" width="10.7109375" style="153" customWidth="1"/>
    <col min="5365" max="5365" width="40.85546875" style="153" customWidth="1"/>
    <col min="5366" max="5366" width="34.140625" style="153" customWidth="1"/>
    <col min="5367" max="5367" width="16" style="153" customWidth="1"/>
    <col min="5368" max="5368" width="15.7109375" style="153" customWidth="1"/>
    <col min="5369" max="5369" width="17.42578125" style="153" customWidth="1"/>
    <col min="5370" max="5370" width="10.7109375" style="153" customWidth="1"/>
    <col min="5371" max="5371" width="13" style="153" customWidth="1"/>
    <col min="5372" max="5372" width="16.7109375" style="153" customWidth="1"/>
    <col min="5373" max="5613" width="9.140625" style="153"/>
    <col min="5614" max="5614" width="35.5703125" style="153" customWidth="1"/>
    <col min="5615" max="5615" width="23" style="153" customWidth="1"/>
    <col min="5616" max="5616" width="17.7109375" style="153" customWidth="1"/>
    <col min="5617" max="5617" width="18.42578125" style="153" customWidth="1"/>
    <col min="5618" max="5619" width="13.140625" style="153" customWidth="1"/>
    <col min="5620" max="5620" width="10.7109375" style="153" customWidth="1"/>
    <col min="5621" max="5621" width="40.85546875" style="153" customWidth="1"/>
    <col min="5622" max="5622" width="34.140625" style="153" customWidth="1"/>
    <col min="5623" max="5623" width="16" style="153" customWidth="1"/>
    <col min="5624" max="5624" width="15.7109375" style="153" customWidth="1"/>
    <col min="5625" max="5625" width="17.42578125" style="153" customWidth="1"/>
    <col min="5626" max="5626" width="10.7109375" style="153" customWidth="1"/>
    <col min="5627" max="5627" width="13" style="153" customWidth="1"/>
    <col min="5628" max="5628" width="16.7109375" style="153" customWidth="1"/>
    <col min="5629" max="5869" width="9.140625" style="153"/>
    <col min="5870" max="5870" width="35.5703125" style="153" customWidth="1"/>
    <col min="5871" max="5871" width="23" style="153" customWidth="1"/>
    <col min="5872" max="5872" width="17.7109375" style="153" customWidth="1"/>
    <col min="5873" max="5873" width="18.42578125" style="153" customWidth="1"/>
    <col min="5874" max="5875" width="13.140625" style="153" customWidth="1"/>
    <col min="5876" max="5876" width="10.7109375" style="153" customWidth="1"/>
    <col min="5877" max="5877" width="40.85546875" style="153" customWidth="1"/>
    <col min="5878" max="5878" width="34.140625" style="153" customWidth="1"/>
    <col min="5879" max="5879" width="16" style="153" customWidth="1"/>
    <col min="5880" max="5880" width="15.7109375" style="153" customWidth="1"/>
    <col min="5881" max="5881" width="17.42578125" style="153" customWidth="1"/>
    <col min="5882" max="5882" width="10.7109375" style="153" customWidth="1"/>
    <col min="5883" max="5883" width="13" style="153" customWidth="1"/>
    <col min="5884" max="5884" width="16.7109375" style="153" customWidth="1"/>
    <col min="5885" max="6125" width="9.140625" style="153"/>
    <col min="6126" max="6126" width="35.5703125" style="153" customWidth="1"/>
    <col min="6127" max="6127" width="23" style="153" customWidth="1"/>
    <col min="6128" max="6128" width="17.7109375" style="153" customWidth="1"/>
    <col min="6129" max="6129" width="18.42578125" style="153" customWidth="1"/>
    <col min="6130" max="6131" width="13.140625" style="153" customWidth="1"/>
    <col min="6132" max="6132" width="10.7109375" style="153" customWidth="1"/>
    <col min="6133" max="6133" width="40.85546875" style="153" customWidth="1"/>
    <col min="6134" max="6134" width="34.140625" style="153" customWidth="1"/>
    <col min="6135" max="6135" width="16" style="153" customWidth="1"/>
    <col min="6136" max="6136" width="15.7109375" style="153" customWidth="1"/>
    <col min="6137" max="6137" width="17.42578125" style="153" customWidth="1"/>
    <col min="6138" max="6138" width="10.7109375" style="153" customWidth="1"/>
    <col min="6139" max="6139" width="13" style="153" customWidth="1"/>
    <col min="6140" max="6140" width="16.7109375" style="153" customWidth="1"/>
    <col min="6141" max="6381" width="9.140625" style="153"/>
    <col min="6382" max="6382" width="35.5703125" style="153" customWidth="1"/>
    <col min="6383" max="6383" width="23" style="153" customWidth="1"/>
    <col min="6384" max="6384" width="17.7109375" style="153" customWidth="1"/>
    <col min="6385" max="6385" width="18.42578125" style="153" customWidth="1"/>
    <col min="6386" max="6387" width="13.140625" style="153" customWidth="1"/>
    <col min="6388" max="6388" width="10.7109375" style="153" customWidth="1"/>
    <col min="6389" max="6389" width="40.85546875" style="153" customWidth="1"/>
    <col min="6390" max="6390" width="34.140625" style="153" customWidth="1"/>
    <col min="6391" max="6391" width="16" style="153" customWidth="1"/>
    <col min="6392" max="6392" width="15.7109375" style="153" customWidth="1"/>
    <col min="6393" max="6393" width="17.42578125" style="153" customWidth="1"/>
    <col min="6394" max="6394" width="10.7109375" style="153" customWidth="1"/>
    <col min="6395" max="6395" width="13" style="153" customWidth="1"/>
    <col min="6396" max="6396" width="16.7109375" style="153" customWidth="1"/>
    <col min="6397" max="6637" width="9.140625" style="153"/>
    <col min="6638" max="6638" width="35.5703125" style="153" customWidth="1"/>
    <col min="6639" max="6639" width="23" style="153" customWidth="1"/>
    <col min="6640" max="6640" width="17.7109375" style="153" customWidth="1"/>
    <col min="6641" max="6641" width="18.42578125" style="153" customWidth="1"/>
    <col min="6642" max="6643" width="13.140625" style="153" customWidth="1"/>
    <col min="6644" max="6644" width="10.7109375" style="153" customWidth="1"/>
    <col min="6645" max="6645" width="40.85546875" style="153" customWidth="1"/>
    <col min="6646" max="6646" width="34.140625" style="153" customWidth="1"/>
    <col min="6647" max="6647" width="16" style="153" customWidth="1"/>
    <col min="6648" max="6648" width="15.7109375" style="153" customWidth="1"/>
    <col min="6649" max="6649" width="17.42578125" style="153" customWidth="1"/>
    <col min="6650" max="6650" width="10.7109375" style="153" customWidth="1"/>
    <col min="6651" max="6651" width="13" style="153" customWidth="1"/>
    <col min="6652" max="6652" width="16.7109375" style="153" customWidth="1"/>
    <col min="6653" max="6893" width="9.140625" style="153"/>
    <col min="6894" max="6894" width="35.5703125" style="153" customWidth="1"/>
    <col min="6895" max="6895" width="23" style="153" customWidth="1"/>
    <col min="6896" max="6896" width="17.7109375" style="153" customWidth="1"/>
    <col min="6897" max="6897" width="18.42578125" style="153" customWidth="1"/>
    <col min="6898" max="6899" width="13.140625" style="153" customWidth="1"/>
    <col min="6900" max="6900" width="10.7109375" style="153" customWidth="1"/>
    <col min="6901" max="6901" width="40.85546875" style="153" customWidth="1"/>
    <col min="6902" max="6902" width="34.140625" style="153" customWidth="1"/>
    <col min="6903" max="6903" width="16" style="153" customWidth="1"/>
    <col min="6904" max="6904" width="15.7109375" style="153" customWidth="1"/>
    <col min="6905" max="6905" width="17.42578125" style="153" customWidth="1"/>
    <col min="6906" max="6906" width="10.7109375" style="153" customWidth="1"/>
    <col min="6907" max="6907" width="13" style="153" customWidth="1"/>
    <col min="6908" max="6908" width="16.7109375" style="153" customWidth="1"/>
    <col min="6909" max="7149" width="9.140625" style="153"/>
    <col min="7150" max="7150" width="35.5703125" style="153" customWidth="1"/>
    <col min="7151" max="7151" width="23" style="153" customWidth="1"/>
    <col min="7152" max="7152" width="17.7109375" style="153" customWidth="1"/>
    <col min="7153" max="7153" width="18.42578125" style="153" customWidth="1"/>
    <col min="7154" max="7155" width="13.140625" style="153" customWidth="1"/>
    <col min="7156" max="7156" width="10.7109375" style="153" customWidth="1"/>
    <col min="7157" max="7157" width="40.85546875" style="153" customWidth="1"/>
    <col min="7158" max="7158" width="34.140625" style="153" customWidth="1"/>
    <col min="7159" max="7159" width="16" style="153" customWidth="1"/>
    <col min="7160" max="7160" width="15.7109375" style="153" customWidth="1"/>
    <col min="7161" max="7161" width="17.42578125" style="153" customWidth="1"/>
    <col min="7162" max="7162" width="10.7109375" style="153" customWidth="1"/>
    <col min="7163" max="7163" width="13" style="153" customWidth="1"/>
    <col min="7164" max="7164" width="16.7109375" style="153" customWidth="1"/>
    <col min="7165" max="7405" width="9.140625" style="153"/>
    <col min="7406" max="7406" width="35.5703125" style="153" customWidth="1"/>
    <col min="7407" max="7407" width="23" style="153" customWidth="1"/>
    <col min="7408" max="7408" width="17.7109375" style="153" customWidth="1"/>
    <col min="7409" max="7409" width="18.42578125" style="153" customWidth="1"/>
    <col min="7410" max="7411" width="13.140625" style="153" customWidth="1"/>
    <col min="7412" max="7412" width="10.7109375" style="153" customWidth="1"/>
    <col min="7413" max="7413" width="40.85546875" style="153" customWidth="1"/>
    <col min="7414" max="7414" width="34.140625" style="153" customWidth="1"/>
    <col min="7415" max="7415" width="16" style="153" customWidth="1"/>
    <col min="7416" max="7416" width="15.7109375" style="153" customWidth="1"/>
    <col min="7417" max="7417" width="17.42578125" style="153" customWidth="1"/>
    <col min="7418" max="7418" width="10.7109375" style="153" customWidth="1"/>
    <col min="7419" max="7419" width="13" style="153" customWidth="1"/>
    <col min="7420" max="7420" width="16.7109375" style="153" customWidth="1"/>
    <col min="7421" max="7661" width="9.140625" style="153"/>
    <col min="7662" max="7662" width="35.5703125" style="153" customWidth="1"/>
    <col min="7663" max="7663" width="23" style="153" customWidth="1"/>
    <col min="7664" max="7664" width="17.7109375" style="153" customWidth="1"/>
    <col min="7665" max="7665" width="18.42578125" style="153" customWidth="1"/>
    <col min="7666" max="7667" width="13.140625" style="153" customWidth="1"/>
    <col min="7668" max="7668" width="10.7109375" style="153" customWidth="1"/>
    <col min="7669" max="7669" width="40.85546875" style="153" customWidth="1"/>
    <col min="7670" max="7670" width="34.140625" style="153" customWidth="1"/>
    <col min="7671" max="7671" width="16" style="153" customWidth="1"/>
    <col min="7672" max="7672" width="15.7109375" style="153" customWidth="1"/>
    <col min="7673" max="7673" width="17.42578125" style="153" customWidth="1"/>
    <col min="7674" max="7674" width="10.7109375" style="153" customWidth="1"/>
    <col min="7675" max="7675" width="13" style="153" customWidth="1"/>
    <col min="7676" max="7676" width="16.7109375" style="153" customWidth="1"/>
    <col min="7677" max="7917" width="9.140625" style="153"/>
    <col min="7918" max="7918" width="35.5703125" style="153" customWidth="1"/>
    <col min="7919" max="7919" width="23" style="153" customWidth="1"/>
    <col min="7920" max="7920" width="17.7109375" style="153" customWidth="1"/>
    <col min="7921" max="7921" width="18.42578125" style="153" customWidth="1"/>
    <col min="7922" max="7923" width="13.140625" style="153" customWidth="1"/>
    <col min="7924" max="7924" width="10.7109375" style="153" customWidth="1"/>
    <col min="7925" max="7925" width="40.85546875" style="153" customWidth="1"/>
    <col min="7926" max="7926" width="34.140625" style="153" customWidth="1"/>
    <col min="7927" max="7927" width="16" style="153" customWidth="1"/>
    <col min="7928" max="7928" width="15.7109375" style="153" customWidth="1"/>
    <col min="7929" max="7929" width="17.42578125" style="153" customWidth="1"/>
    <col min="7930" max="7930" width="10.7109375" style="153" customWidth="1"/>
    <col min="7931" max="7931" width="13" style="153" customWidth="1"/>
    <col min="7932" max="7932" width="16.7109375" style="153" customWidth="1"/>
    <col min="7933" max="8173" width="9.140625" style="153"/>
    <col min="8174" max="8174" width="35.5703125" style="153" customWidth="1"/>
    <col min="8175" max="8175" width="23" style="153" customWidth="1"/>
    <col min="8176" max="8176" width="17.7109375" style="153" customWidth="1"/>
    <col min="8177" max="8177" width="18.42578125" style="153" customWidth="1"/>
    <col min="8178" max="8179" width="13.140625" style="153" customWidth="1"/>
    <col min="8180" max="8180" width="10.7109375" style="153" customWidth="1"/>
    <col min="8181" max="8181" width="40.85546875" style="153" customWidth="1"/>
    <col min="8182" max="8182" width="34.140625" style="153" customWidth="1"/>
    <col min="8183" max="8183" width="16" style="153" customWidth="1"/>
    <col min="8184" max="8184" width="15.7109375" style="153" customWidth="1"/>
    <col min="8185" max="8185" width="17.42578125" style="153" customWidth="1"/>
    <col min="8186" max="8186" width="10.7109375" style="153" customWidth="1"/>
    <col min="8187" max="8187" width="13" style="153" customWidth="1"/>
    <col min="8188" max="8188" width="16.7109375" style="153" customWidth="1"/>
    <col min="8189" max="8429" width="9.140625" style="153"/>
    <col min="8430" max="8430" width="35.5703125" style="153" customWidth="1"/>
    <col min="8431" max="8431" width="23" style="153" customWidth="1"/>
    <col min="8432" max="8432" width="17.7109375" style="153" customWidth="1"/>
    <col min="8433" max="8433" width="18.42578125" style="153" customWidth="1"/>
    <col min="8434" max="8435" width="13.140625" style="153" customWidth="1"/>
    <col min="8436" max="8436" width="10.7109375" style="153" customWidth="1"/>
    <col min="8437" max="8437" width="40.85546875" style="153" customWidth="1"/>
    <col min="8438" max="8438" width="34.140625" style="153" customWidth="1"/>
    <col min="8439" max="8439" width="16" style="153" customWidth="1"/>
    <col min="8440" max="8440" width="15.7109375" style="153" customWidth="1"/>
    <col min="8441" max="8441" width="17.42578125" style="153" customWidth="1"/>
    <col min="8442" max="8442" width="10.7109375" style="153" customWidth="1"/>
    <col min="8443" max="8443" width="13" style="153" customWidth="1"/>
    <col min="8444" max="8444" width="16.7109375" style="153" customWidth="1"/>
    <col min="8445" max="8685" width="9.140625" style="153"/>
    <col min="8686" max="8686" width="35.5703125" style="153" customWidth="1"/>
    <col min="8687" max="8687" width="23" style="153" customWidth="1"/>
    <col min="8688" max="8688" width="17.7109375" style="153" customWidth="1"/>
    <col min="8689" max="8689" width="18.42578125" style="153" customWidth="1"/>
    <col min="8690" max="8691" width="13.140625" style="153" customWidth="1"/>
    <col min="8692" max="8692" width="10.7109375" style="153" customWidth="1"/>
    <col min="8693" max="8693" width="40.85546875" style="153" customWidth="1"/>
    <col min="8694" max="8694" width="34.140625" style="153" customWidth="1"/>
    <col min="8695" max="8695" width="16" style="153" customWidth="1"/>
    <col min="8696" max="8696" width="15.7109375" style="153" customWidth="1"/>
    <col min="8697" max="8697" width="17.42578125" style="153" customWidth="1"/>
    <col min="8698" max="8698" width="10.7109375" style="153" customWidth="1"/>
    <col min="8699" max="8699" width="13" style="153" customWidth="1"/>
    <col min="8700" max="8700" width="16.7109375" style="153" customWidth="1"/>
    <col min="8701" max="8941" width="9.140625" style="153"/>
    <col min="8942" max="8942" width="35.5703125" style="153" customWidth="1"/>
    <col min="8943" max="8943" width="23" style="153" customWidth="1"/>
    <col min="8944" max="8944" width="17.7109375" style="153" customWidth="1"/>
    <col min="8945" max="8945" width="18.42578125" style="153" customWidth="1"/>
    <col min="8946" max="8947" width="13.140625" style="153" customWidth="1"/>
    <col min="8948" max="8948" width="10.7109375" style="153" customWidth="1"/>
    <col min="8949" max="8949" width="40.85546875" style="153" customWidth="1"/>
    <col min="8950" max="8950" width="34.140625" style="153" customWidth="1"/>
    <col min="8951" max="8951" width="16" style="153" customWidth="1"/>
    <col min="8952" max="8952" width="15.7109375" style="153" customWidth="1"/>
    <col min="8953" max="8953" width="17.42578125" style="153" customWidth="1"/>
    <col min="8954" max="8954" width="10.7109375" style="153" customWidth="1"/>
    <col min="8955" max="8955" width="13" style="153" customWidth="1"/>
    <col min="8956" max="8956" width="16.7109375" style="153" customWidth="1"/>
    <col min="8957" max="9197" width="9.140625" style="153"/>
    <col min="9198" max="9198" width="35.5703125" style="153" customWidth="1"/>
    <col min="9199" max="9199" width="23" style="153" customWidth="1"/>
    <col min="9200" max="9200" width="17.7109375" style="153" customWidth="1"/>
    <col min="9201" max="9201" width="18.42578125" style="153" customWidth="1"/>
    <col min="9202" max="9203" width="13.140625" style="153" customWidth="1"/>
    <col min="9204" max="9204" width="10.7109375" style="153" customWidth="1"/>
    <col min="9205" max="9205" width="40.85546875" style="153" customWidth="1"/>
    <col min="9206" max="9206" width="34.140625" style="153" customWidth="1"/>
    <col min="9207" max="9207" width="16" style="153" customWidth="1"/>
    <col min="9208" max="9208" width="15.7109375" style="153" customWidth="1"/>
    <col min="9209" max="9209" width="17.42578125" style="153" customWidth="1"/>
    <col min="9210" max="9210" width="10.7109375" style="153" customWidth="1"/>
    <col min="9211" max="9211" width="13" style="153" customWidth="1"/>
    <col min="9212" max="9212" width="16.7109375" style="153" customWidth="1"/>
    <col min="9213" max="9453" width="9.140625" style="153"/>
    <col min="9454" max="9454" width="35.5703125" style="153" customWidth="1"/>
    <col min="9455" max="9455" width="23" style="153" customWidth="1"/>
    <col min="9456" max="9456" width="17.7109375" style="153" customWidth="1"/>
    <col min="9457" max="9457" width="18.42578125" style="153" customWidth="1"/>
    <col min="9458" max="9459" width="13.140625" style="153" customWidth="1"/>
    <col min="9460" max="9460" width="10.7109375" style="153" customWidth="1"/>
    <col min="9461" max="9461" width="40.85546875" style="153" customWidth="1"/>
    <col min="9462" max="9462" width="34.140625" style="153" customWidth="1"/>
    <col min="9463" max="9463" width="16" style="153" customWidth="1"/>
    <col min="9464" max="9464" width="15.7109375" style="153" customWidth="1"/>
    <col min="9465" max="9465" width="17.42578125" style="153" customWidth="1"/>
    <col min="9466" max="9466" width="10.7109375" style="153" customWidth="1"/>
    <col min="9467" max="9467" width="13" style="153" customWidth="1"/>
    <col min="9468" max="9468" width="16.7109375" style="153" customWidth="1"/>
    <col min="9469" max="9709" width="9.140625" style="153"/>
    <col min="9710" max="9710" width="35.5703125" style="153" customWidth="1"/>
    <col min="9711" max="9711" width="23" style="153" customWidth="1"/>
    <col min="9712" max="9712" width="17.7109375" style="153" customWidth="1"/>
    <col min="9713" max="9713" width="18.42578125" style="153" customWidth="1"/>
    <col min="9714" max="9715" width="13.140625" style="153" customWidth="1"/>
    <col min="9716" max="9716" width="10.7109375" style="153" customWidth="1"/>
    <col min="9717" max="9717" width="40.85546875" style="153" customWidth="1"/>
    <col min="9718" max="9718" width="34.140625" style="153" customWidth="1"/>
    <col min="9719" max="9719" width="16" style="153" customWidth="1"/>
    <col min="9720" max="9720" width="15.7109375" style="153" customWidth="1"/>
    <col min="9721" max="9721" width="17.42578125" style="153" customWidth="1"/>
    <col min="9722" max="9722" width="10.7109375" style="153" customWidth="1"/>
    <col min="9723" max="9723" width="13" style="153" customWidth="1"/>
    <col min="9724" max="9724" width="16.7109375" style="153" customWidth="1"/>
    <col min="9725" max="9965" width="9.140625" style="153"/>
    <col min="9966" max="9966" width="35.5703125" style="153" customWidth="1"/>
    <col min="9967" max="9967" width="23" style="153" customWidth="1"/>
    <col min="9968" max="9968" width="17.7109375" style="153" customWidth="1"/>
    <col min="9969" max="9969" width="18.42578125" style="153" customWidth="1"/>
    <col min="9970" max="9971" width="13.140625" style="153" customWidth="1"/>
    <col min="9972" max="9972" width="10.7109375" style="153" customWidth="1"/>
    <col min="9973" max="9973" width="40.85546875" style="153" customWidth="1"/>
    <col min="9974" max="9974" width="34.140625" style="153" customWidth="1"/>
    <col min="9975" max="9975" width="16" style="153" customWidth="1"/>
    <col min="9976" max="9976" width="15.7109375" style="153" customWidth="1"/>
    <col min="9977" max="9977" width="17.42578125" style="153" customWidth="1"/>
    <col min="9978" max="9978" width="10.7109375" style="153" customWidth="1"/>
    <col min="9979" max="9979" width="13" style="153" customWidth="1"/>
    <col min="9980" max="9980" width="16.7109375" style="153" customWidth="1"/>
    <col min="9981" max="10221" width="9.140625" style="153"/>
    <col min="10222" max="10222" width="35.5703125" style="153" customWidth="1"/>
    <col min="10223" max="10223" width="23" style="153" customWidth="1"/>
    <col min="10224" max="10224" width="17.7109375" style="153" customWidth="1"/>
    <col min="10225" max="10225" width="18.42578125" style="153" customWidth="1"/>
    <col min="10226" max="10227" width="13.140625" style="153" customWidth="1"/>
    <col min="10228" max="10228" width="10.7109375" style="153" customWidth="1"/>
    <col min="10229" max="10229" width="40.85546875" style="153" customWidth="1"/>
    <col min="10230" max="10230" width="34.140625" style="153" customWidth="1"/>
    <col min="10231" max="10231" width="16" style="153" customWidth="1"/>
    <col min="10232" max="10232" width="15.7109375" style="153" customWidth="1"/>
    <col min="10233" max="10233" width="17.42578125" style="153" customWidth="1"/>
    <col min="10234" max="10234" width="10.7109375" style="153" customWidth="1"/>
    <col min="10235" max="10235" width="13" style="153" customWidth="1"/>
    <col min="10236" max="10236" width="16.7109375" style="153" customWidth="1"/>
    <col min="10237" max="10477" width="9.140625" style="153"/>
    <col min="10478" max="10478" width="35.5703125" style="153" customWidth="1"/>
    <col min="10479" max="10479" width="23" style="153" customWidth="1"/>
    <col min="10480" max="10480" width="17.7109375" style="153" customWidth="1"/>
    <col min="10481" max="10481" width="18.42578125" style="153" customWidth="1"/>
    <col min="10482" max="10483" width="13.140625" style="153" customWidth="1"/>
    <col min="10484" max="10484" width="10.7109375" style="153" customWidth="1"/>
    <col min="10485" max="10485" width="40.85546875" style="153" customWidth="1"/>
    <col min="10486" max="10486" width="34.140625" style="153" customWidth="1"/>
    <col min="10487" max="10487" width="16" style="153" customWidth="1"/>
    <col min="10488" max="10488" width="15.7109375" style="153" customWidth="1"/>
    <col min="10489" max="10489" width="17.42578125" style="153" customWidth="1"/>
    <col min="10490" max="10490" width="10.7109375" style="153" customWidth="1"/>
    <col min="10491" max="10491" width="13" style="153" customWidth="1"/>
    <col min="10492" max="10492" width="16.7109375" style="153" customWidth="1"/>
    <col min="10493" max="10733" width="9.140625" style="153"/>
    <col min="10734" max="10734" width="35.5703125" style="153" customWidth="1"/>
    <col min="10735" max="10735" width="23" style="153" customWidth="1"/>
    <col min="10736" max="10736" width="17.7109375" style="153" customWidth="1"/>
    <col min="10737" max="10737" width="18.42578125" style="153" customWidth="1"/>
    <col min="10738" max="10739" width="13.140625" style="153" customWidth="1"/>
    <col min="10740" max="10740" width="10.7109375" style="153" customWidth="1"/>
    <col min="10741" max="10741" width="40.85546875" style="153" customWidth="1"/>
    <col min="10742" max="10742" width="34.140625" style="153" customWidth="1"/>
    <col min="10743" max="10743" width="16" style="153" customWidth="1"/>
    <col min="10744" max="10744" width="15.7109375" style="153" customWidth="1"/>
    <col min="10745" max="10745" width="17.42578125" style="153" customWidth="1"/>
    <col min="10746" max="10746" width="10.7109375" style="153" customWidth="1"/>
    <col min="10747" max="10747" width="13" style="153" customWidth="1"/>
    <col min="10748" max="10748" width="16.7109375" style="153" customWidth="1"/>
    <col min="10749" max="10989" width="9.140625" style="153"/>
    <col min="10990" max="10990" width="35.5703125" style="153" customWidth="1"/>
    <col min="10991" max="10991" width="23" style="153" customWidth="1"/>
    <col min="10992" max="10992" width="17.7109375" style="153" customWidth="1"/>
    <col min="10993" max="10993" width="18.42578125" style="153" customWidth="1"/>
    <col min="10994" max="10995" width="13.140625" style="153" customWidth="1"/>
    <col min="10996" max="10996" width="10.7109375" style="153" customWidth="1"/>
    <col min="10997" max="10997" width="40.85546875" style="153" customWidth="1"/>
    <col min="10998" max="10998" width="34.140625" style="153" customWidth="1"/>
    <col min="10999" max="10999" width="16" style="153" customWidth="1"/>
    <col min="11000" max="11000" width="15.7109375" style="153" customWidth="1"/>
    <col min="11001" max="11001" width="17.42578125" style="153" customWidth="1"/>
    <col min="11002" max="11002" width="10.7109375" style="153" customWidth="1"/>
    <col min="11003" max="11003" width="13" style="153" customWidth="1"/>
    <col min="11004" max="11004" width="16.7109375" style="153" customWidth="1"/>
    <col min="11005" max="11245" width="9.140625" style="153"/>
    <col min="11246" max="11246" width="35.5703125" style="153" customWidth="1"/>
    <col min="11247" max="11247" width="23" style="153" customWidth="1"/>
    <col min="11248" max="11248" width="17.7109375" style="153" customWidth="1"/>
    <col min="11249" max="11249" width="18.42578125" style="153" customWidth="1"/>
    <col min="11250" max="11251" width="13.140625" style="153" customWidth="1"/>
    <col min="11252" max="11252" width="10.7109375" style="153" customWidth="1"/>
    <col min="11253" max="11253" width="40.85546875" style="153" customWidth="1"/>
    <col min="11254" max="11254" width="34.140625" style="153" customWidth="1"/>
    <col min="11255" max="11255" width="16" style="153" customWidth="1"/>
    <col min="11256" max="11256" width="15.7109375" style="153" customWidth="1"/>
    <col min="11257" max="11257" width="17.42578125" style="153" customWidth="1"/>
    <col min="11258" max="11258" width="10.7109375" style="153" customWidth="1"/>
    <col min="11259" max="11259" width="13" style="153" customWidth="1"/>
    <col min="11260" max="11260" width="16.7109375" style="153" customWidth="1"/>
    <col min="11261" max="11501" width="9.140625" style="153"/>
    <col min="11502" max="11502" width="35.5703125" style="153" customWidth="1"/>
    <col min="11503" max="11503" width="23" style="153" customWidth="1"/>
    <col min="11504" max="11504" width="17.7109375" style="153" customWidth="1"/>
    <col min="11505" max="11505" width="18.42578125" style="153" customWidth="1"/>
    <col min="11506" max="11507" width="13.140625" style="153" customWidth="1"/>
    <col min="11508" max="11508" width="10.7109375" style="153" customWidth="1"/>
    <col min="11509" max="11509" width="40.85546875" style="153" customWidth="1"/>
    <col min="11510" max="11510" width="34.140625" style="153" customWidth="1"/>
    <col min="11511" max="11511" width="16" style="153" customWidth="1"/>
    <col min="11512" max="11512" width="15.7109375" style="153" customWidth="1"/>
    <col min="11513" max="11513" width="17.42578125" style="153" customWidth="1"/>
    <col min="11514" max="11514" width="10.7109375" style="153" customWidth="1"/>
    <col min="11515" max="11515" width="13" style="153" customWidth="1"/>
    <col min="11516" max="11516" width="16.7109375" style="153" customWidth="1"/>
    <col min="11517" max="11757" width="9.140625" style="153"/>
    <col min="11758" max="11758" width="35.5703125" style="153" customWidth="1"/>
    <col min="11759" max="11759" width="23" style="153" customWidth="1"/>
    <col min="11760" max="11760" width="17.7109375" style="153" customWidth="1"/>
    <col min="11761" max="11761" width="18.42578125" style="153" customWidth="1"/>
    <col min="11762" max="11763" width="13.140625" style="153" customWidth="1"/>
    <col min="11764" max="11764" width="10.7109375" style="153" customWidth="1"/>
    <col min="11765" max="11765" width="40.85546875" style="153" customWidth="1"/>
    <col min="11766" max="11766" width="34.140625" style="153" customWidth="1"/>
    <col min="11767" max="11767" width="16" style="153" customWidth="1"/>
    <col min="11768" max="11768" width="15.7109375" style="153" customWidth="1"/>
    <col min="11769" max="11769" width="17.42578125" style="153" customWidth="1"/>
    <col min="11770" max="11770" width="10.7109375" style="153" customWidth="1"/>
    <col min="11771" max="11771" width="13" style="153" customWidth="1"/>
    <col min="11772" max="11772" width="16.7109375" style="153" customWidth="1"/>
    <col min="11773" max="12013" width="9.140625" style="153"/>
    <col min="12014" max="12014" width="35.5703125" style="153" customWidth="1"/>
    <col min="12015" max="12015" width="23" style="153" customWidth="1"/>
    <col min="12016" max="12016" width="17.7109375" style="153" customWidth="1"/>
    <col min="12017" max="12017" width="18.42578125" style="153" customWidth="1"/>
    <col min="12018" max="12019" width="13.140625" style="153" customWidth="1"/>
    <col min="12020" max="12020" width="10.7109375" style="153" customWidth="1"/>
    <col min="12021" max="12021" width="40.85546875" style="153" customWidth="1"/>
    <col min="12022" max="12022" width="34.140625" style="153" customWidth="1"/>
    <col min="12023" max="12023" width="16" style="153" customWidth="1"/>
    <col min="12024" max="12024" width="15.7109375" style="153" customWidth="1"/>
    <col min="12025" max="12025" width="17.42578125" style="153" customWidth="1"/>
    <col min="12026" max="12026" width="10.7109375" style="153" customWidth="1"/>
    <col min="12027" max="12027" width="13" style="153" customWidth="1"/>
    <col min="12028" max="12028" width="16.7109375" style="153" customWidth="1"/>
    <col min="12029" max="12269" width="9.140625" style="153"/>
    <col min="12270" max="12270" width="35.5703125" style="153" customWidth="1"/>
    <col min="12271" max="12271" width="23" style="153" customWidth="1"/>
    <col min="12272" max="12272" width="17.7109375" style="153" customWidth="1"/>
    <col min="12273" max="12273" width="18.42578125" style="153" customWidth="1"/>
    <col min="12274" max="12275" width="13.140625" style="153" customWidth="1"/>
    <col min="12276" max="12276" width="10.7109375" style="153" customWidth="1"/>
    <col min="12277" max="12277" width="40.85546875" style="153" customWidth="1"/>
    <col min="12278" max="12278" width="34.140625" style="153" customWidth="1"/>
    <col min="12279" max="12279" width="16" style="153" customWidth="1"/>
    <col min="12280" max="12280" width="15.7109375" style="153" customWidth="1"/>
    <col min="12281" max="12281" width="17.42578125" style="153" customWidth="1"/>
    <col min="12282" max="12282" width="10.7109375" style="153" customWidth="1"/>
    <col min="12283" max="12283" width="13" style="153" customWidth="1"/>
    <col min="12284" max="12284" width="16.7109375" style="153" customWidth="1"/>
    <col min="12285" max="12525" width="9.140625" style="153"/>
    <col min="12526" max="12526" width="35.5703125" style="153" customWidth="1"/>
    <col min="12527" max="12527" width="23" style="153" customWidth="1"/>
    <col min="12528" max="12528" width="17.7109375" style="153" customWidth="1"/>
    <col min="12529" max="12529" width="18.42578125" style="153" customWidth="1"/>
    <col min="12530" max="12531" width="13.140625" style="153" customWidth="1"/>
    <col min="12532" max="12532" width="10.7109375" style="153" customWidth="1"/>
    <col min="12533" max="12533" width="40.85546875" style="153" customWidth="1"/>
    <col min="12534" max="12534" width="34.140625" style="153" customWidth="1"/>
    <col min="12535" max="12535" width="16" style="153" customWidth="1"/>
    <col min="12536" max="12536" width="15.7109375" style="153" customWidth="1"/>
    <col min="12537" max="12537" width="17.42578125" style="153" customWidth="1"/>
    <col min="12538" max="12538" width="10.7109375" style="153" customWidth="1"/>
    <col min="12539" max="12539" width="13" style="153" customWidth="1"/>
    <col min="12540" max="12540" width="16.7109375" style="153" customWidth="1"/>
    <col min="12541" max="12781" width="9.140625" style="153"/>
    <col min="12782" max="12782" width="35.5703125" style="153" customWidth="1"/>
    <col min="12783" max="12783" width="23" style="153" customWidth="1"/>
    <col min="12784" max="12784" width="17.7109375" style="153" customWidth="1"/>
    <col min="12785" max="12785" width="18.42578125" style="153" customWidth="1"/>
    <col min="12786" max="12787" width="13.140625" style="153" customWidth="1"/>
    <col min="12788" max="12788" width="10.7109375" style="153" customWidth="1"/>
    <col min="12789" max="12789" width="40.85546875" style="153" customWidth="1"/>
    <col min="12790" max="12790" width="34.140625" style="153" customWidth="1"/>
    <col min="12791" max="12791" width="16" style="153" customWidth="1"/>
    <col min="12792" max="12792" width="15.7109375" style="153" customWidth="1"/>
    <col min="12793" max="12793" width="17.42578125" style="153" customWidth="1"/>
    <col min="12794" max="12794" width="10.7109375" style="153" customWidth="1"/>
    <col min="12795" max="12795" width="13" style="153" customWidth="1"/>
    <col min="12796" max="12796" width="16.7109375" style="153" customWidth="1"/>
    <col min="12797" max="13037" width="9.140625" style="153"/>
    <col min="13038" max="13038" width="35.5703125" style="153" customWidth="1"/>
    <col min="13039" max="13039" width="23" style="153" customWidth="1"/>
    <col min="13040" max="13040" width="17.7109375" style="153" customWidth="1"/>
    <col min="13041" max="13041" width="18.42578125" style="153" customWidth="1"/>
    <col min="13042" max="13043" width="13.140625" style="153" customWidth="1"/>
    <col min="13044" max="13044" width="10.7109375" style="153" customWidth="1"/>
    <col min="13045" max="13045" width="40.85546875" style="153" customWidth="1"/>
    <col min="13046" max="13046" width="34.140625" style="153" customWidth="1"/>
    <col min="13047" max="13047" width="16" style="153" customWidth="1"/>
    <col min="13048" max="13048" width="15.7109375" style="153" customWidth="1"/>
    <col min="13049" max="13049" width="17.42578125" style="153" customWidth="1"/>
    <col min="13050" max="13050" width="10.7109375" style="153" customWidth="1"/>
    <col min="13051" max="13051" width="13" style="153" customWidth="1"/>
    <col min="13052" max="13052" width="16.7109375" style="153" customWidth="1"/>
    <col min="13053" max="13293" width="9.140625" style="153"/>
    <col min="13294" max="13294" width="35.5703125" style="153" customWidth="1"/>
    <col min="13295" max="13295" width="23" style="153" customWidth="1"/>
    <col min="13296" max="13296" width="17.7109375" style="153" customWidth="1"/>
    <col min="13297" max="13297" width="18.42578125" style="153" customWidth="1"/>
    <col min="13298" max="13299" width="13.140625" style="153" customWidth="1"/>
    <col min="13300" max="13300" width="10.7109375" style="153" customWidth="1"/>
    <col min="13301" max="13301" width="40.85546875" style="153" customWidth="1"/>
    <col min="13302" max="13302" width="34.140625" style="153" customWidth="1"/>
    <col min="13303" max="13303" width="16" style="153" customWidth="1"/>
    <col min="13304" max="13304" width="15.7109375" style="153" customWidth="1"/>
    <col min="13305" max="13305" width="17.42578125" style="153" customWidth="1"/>
    <col min="13306" max="13306" width="10.7109375" style="153" customWidth="1"/>
    <col min="13307" max="13307" width="13" style="153" customWidth="1"/>
    <col min="13308" max="13308" width="16.7109375" style="153" customWidth="1"/>
    <col min="13309" max="13549" width="9.140625" style="153"/>
    <col min="13550" max="13550" width="35.5703125" style="153" customWidth="1"/>
    <col min="13551" max="13551" width="23" style="153" customWidth="1"/>
    <col min="13552" max="13552" width="17.7109375" style="153" customWidth="1"/>
    <col min="13553" max="13553" width="18.42578125" style="153" customWidth="1"/>
    <col min="13554" max="13555" width="13.140625" style="153" customWidth="1"/>
    <col min="13556" max="13556" width="10.7109375" style="153" customWidth="1"/>
    <col min="13557" max="13557" width="40.85546875" style="153" customWidth="1"/>
    <col min="13558" max="13558" width="34.140625" style="153" customWidth="1"/>
    <col min="13559" max="13559" width="16" style="153" customWidth="1"/>
    <col min="13560" max="13560" width="15.7109375" style="153" customWidth="1"/>
    <col min="13561" max="13561" width="17.42578125" style="153" customWidth="1"/>
    <col min="13562" max="13562" width="10.7109375" style="153" customWidth="1"/>
    <col min="13563" max="13563" width="13" style="153" customWidth="1"/>
    <col min="13564" max="13564" width="16.7109375" style="153" customWidth="1"/>
    <col min="13565" max="13805" width="9.140625" style="153"/>
    <col min="13806" max="13806" width="35.5703125" style="153" customWidth="1"/>
    <col min="13807" max="13807" width="23" style="153" customWidth="1"/>
    <col min="13808" max="13808" width="17.7109375" style="153" customWidth="1"/>
    <col min="13809" max="13809" width="18.42578125" style="153" customWidth="1"/>
    <col min="13810" max="13811" width="13.140625" style="153" customWidth="1"/>
    <col min="13812" max="13812" width="10.7109375" style="153" customWidth="1"/>
    <col min="13813" max="13813" width="40.85546875" style="153" customWidth="1"/>
    <col min="13814" max="13814" width="34.140625" style="153" customWidth="1"/>
    <col min="13815" max="13815" width="16" style="153" customWidth="1"/>
    <col min="13816" max="13816" width="15.7109375" style="153" customWidth="1"/>
    <col min="13817" max="13817" width="17.42578125" style="153" customWidth="1"/>
    <col min="13818" max="13818" width="10.7109375" style="153" customWidth="1"/>
    <col min="13819" max="13819" width="13" style="153" customWidth="1"/>
    <col min="13820" max="13820" width="16.7109375" style="153" customWidth="1"/>
    <col min="13821" max="14061" width="9.140625" style="153"/>
    <col min="14062" max="14062" width="35.5703125" style="153" customWidth="1"/>
    <col min="14063" max="14063" width="23" style="153" customWidth="1"/>
    <col min="14064" max="14064" width="17.7109375" style="153" customWidth="1"/>
    <col min="14065" max="14065" width="18.42578125" style="153" customWidth="1"/>
    <col min="14066" max="14067" width="13.140625" style="153" customWidth="1"/>
    <col min="14068" max="14068" width="10.7109375" style="153" customWidth="1"/>
    <col min="14069" max="14069" width="40.85546875" style="153" customWidth="1"/>
    <col min="14070" max="14070" width="34.140625" style="153" customWidth="1"/>
    <col min="14071" max="14071" width="16" style="153" customWidth="1"/>
    <col min="14072" max="14072" width="15.7109375" style="153" customWidth="1"/>
    <col min="14073" max="14073" width="17.42578125" style="153" customWidth="1"/>
    <col min="14074" max="14074" width="10.7109375" style="153" customWidth="1"/>
    <col min="14075" max="14075" width="13" style="153" customWidth="1"/>
    <col min="14076" max="14076" width="16.7109375" style="153" customWidth="1"/>
    <col min="14077" max="14317" width="9.140625" style="153"/>
    <col min="14318" max="14318" width="35.5703125" style="153" customWidth="1"/>
    <col min="14319" max="14319" width="23" style="153" customWidth="1"/>
    <col min="14320" max="14320" width="17.7109375" style="153" customWidth="1"/>
    <col min="14321" max="14321" width="18.42578125" style="153" customWidth="1"/>
    <col min="14322" max="14323" width="13.140625" style="153" customWidth="1"/>
    <col min="14324" max="14324" width="10.7109375" style="153" customWidth="1"/>
    <col min="14325" max="14325" width="40.85546875" style="153" customWidth="1"/>
    <col min="14326" max="14326" width="34.140625" style="153" customWidth="1"/>
    <col min="14327" max="14327" width="16" style="153" customWidth="1"/>
    <col min="14328" max="14328" width="15.7109375" style="153" customWidth="1"/>
    <col min="14329" max="14329" width="17.42578125" style="153" customWidth="1"/>
    <col min="14330" max="14330" width="10.7109375" style="153" customWidth="1"/>
    <col min="14331" max="14331" width="13" style="153" customWidth="1"/>
    <col min="14332" max="14332" width="16.7109375" style="153" customWidth="1"/>
    <col min="14333" max="14573" width="9.140625" style="153"/>
    <col min="14574" max="14574" width="35.5703125" style="153" customWidth="1"/>
    <col min="14575" max="14575" width="23" style="153" customWidth="1"/>
    <col min="14576" max="14576" width="17.7109375" style="153" customWidth="1"/>
    <col min="14577" max="14577" width="18.42578125" style="153" customWidth="1"/>
    <col min="14578" max="14579" width="13.140625" style="153" customWidth="1"/>
    <col min="14580" max="14580" width="10.7109375" style="153" customWidth="1"/>
    <col min="14581" max="14581" width="40.85546875" style="153" customWidth="1"/>
    <col min="14582" max="14582" width="34.140625" style="153" customWidth="1"/>
    <col min="14583" max="14583" width="16" style="153" customWidth="1"/>
    <col min="14584" max="14584" width="15.7109375" style="153" customWidth="1"/>
    <col min="14585" max="14585" width="17.42578125" style="153" customWidth="1"/>
    <col min="14586" max="14586" width="10.7109375" style="153" customWidth="1"/>
    <col min="14587" max="14587" width="13" style="153" customWidth="1"/>
    <col min="14588" max="14588" width="16.7109375" style="153" customWidth="1"/>
    <col min="14589" max="14829" width="9.140625" style="153"/>
    <col min="14830" max="14830" width="35.5703125" style="153" customWidth="1"/>
    <col min="14831" max="14831" width="23" style="153" customWidth="1"/>
    <col min="14832" max="14832" width="17.7109375" style="153" customWidth="1"/>
    <col min="14833" max="14833" width="18.42578125" style="153" customWidth="1"/>
    <col min="14834" max="14835" width="13.140625" style="153" customWidth="1"/>
    <col min="14836" max="14836" width="10.7109375" style="153" customWidth="1"/>
    <col min="14837" max="14837" width="40.85546875" style="153" customWidth="1"/>
    <col min="14838" max="14838" width="34.140625" style="153" customWidth="1"/>
    <col min="14839" max="14839" width="16" style="153" customWidth="1"/>
    <col min="14840" max="14840" width="15.7109375" style="153" customWidth="1"/>
    <col min="14841" max="14841" width="17.42578125" style="153" customWidth="1"/>
    <col min="14842" max="14842" width="10.7109375" style="153" customWidth="1"/>
    <col min="14843" max="14843" width="13" style="153" customWidth="1"/>
    <col min="14844" max="14844" width="16.7109375" style="153" customWidth="1"/>
    <col min="14845" max="15085" width="9.140625" style="153"/>
    <col min="15086" max="15086" width="35.5703125" style="153" customWidth="1"/>
    <col min="15087" max="15087" width="23" style="153" customWidth="1"/>
    <col min="15088" max="15088" width="17.7109375" style="153" customWidth="1"/>
    <col min="15089" max="15089" width="18.42578125" style="153" customWidth="1"/>
    <col min="15090" max="15091" width="13.140625" style="153" customWidth="1"/>
    <col min="15092" max="15092" width="10.7109375" style="153" customWidth="1"/>
    <col min="15093" max="15093" width="40.85546875" style="153" customWidth="1"/>
    <col min="15094" max="15094" width="34.140625" style="153" customWidth="1"/>
    <col min="15095" max="15095" width="16" style="153" customWidth="1"/>
    <col min="15096" max="15096" width="15.7109375" style="153" customWidth="1"/>
    <col min="15097" max="15097" width="17.42578125" style="153" customWidth="1"/>
    <col min="15098" max="15098" width="10.7109375" style="153" customWidth="1"/>
    <col min="15099" max="15099" width="13" style="153" customWidth="1"/>
    <col min="15100" max="15100" width="16.7109375" style="153" customWidth="1"/>
    <col min="15101" max="15341" width="9.140625" style="153"/>
    <col min="15342" max="15342" width="35.5703125" style="153" customWidth="1"/>
    <col min="15343" max="15343" width="23" style="153" customWidth="1"/>
    <col min="15344" max="15344" width="17.7109375" style="153" customWidth="1"/>
    <col min="15345" max="15345" width="18.42578125" style="153" customWidth="1"/>
    <col min="15346" max="15347" width="13.140625" style="153" customWidth="1"/>
    <col min="15348" max="15348" width="10.7109375" style="153" customWidth="1"/>
    <col min="15349" max="15349" width="40.85546875" style="153" customWidth="1"/>
    <col min="15350" max="15350" width="34.140625" style="153" customWidth="1"/>
    <col min="15351" max="15351" width="16" style="153" customWidth="1"/>
    <col min="15352" max="15352" width="15.7109375" style="153" customWidth="1"/>
    <col min="15353" max="15353" width="17.42578125" style="153" customWidth="1"/>
    <col min="15354" max="15354" width="10.7109375" style="153" customWidth="1"/>
    <col min="15355" max="15355" width="13" style="153" customWidth="1"/>
    <col min="15356" max="15356" width="16.7109375" style="153" customWidth="1"/>
    <col min="15357" max="15597" width="9.140625" style="153"/>
    <col min="15598" max="15598" width="35.5703125" style="153" customWidth="1"/>
    <col min="15599" max="15599" width="23" style="153" customWidth="1"/>
    <col min="15600" max="15600" width="17.7109375" style="153" customWidth="1"/>
    <col min="15601" max="15601" width="18.42578125" style="153" customWidth="1"/>
    <col min="15602" max="15603" width="13.140625" style="153" customWidth="1"/>
    <col min="15604" max="15604" width="10.7109375" style="153" customWidth="1"/>
    <col min="15605" max="15605" width="40.85546875" style="153" customWidth="1"/>
    <col min="15606" max="15606" width="34.140625" style="153" customWidth="1"/>
    <col min="15607" max="15607" width="16" style="153" customWidth="1"/>
    <col min="15608" max="15608" width="15.7109375" style="153" customWidth="1"/>
    <col min="15609" max="15609" width="17.42578125" style="153" customWidth="1"/>
    <col min="15610" max="15610" width="10.7109375" style="153" customWidth="1"/>
    <col min="15611" max="15611" width="13" style="153" customWidth="1"/>
    <col min="15612" max="15612" width="16.7109375" style="153" customWidth="1"/>
    <col min="15613" max="15853" width="9.140625" style="153"/>
    <col min="15854" max="15854" width="35.5703125" style="153" customWidth="1"/>
    <col min="15855" max="15855" width="23" style="153" customWidth="1"/>
    <col min="15856" max="15856" width="17.7109375" style="153" customWidth="1"/>
    <col min="15857" max="15857" width="18.42578125" style="153" customWidth="1"/>
    <col min="15858" max="15859" width="13.140625" style="153" customWidth="1"/>
    <col min="15860" max="15860" width="10.7109375" style="153" customWidth="1"/>
    <col min="15861" max="15861" width="40.85546875" style="153" customWidth="1"/>
    <col min="15862" max="15862" width="34.140625" style="153" customWidth="1"/>
    <col min="15863" max="15863" width="16" style="153" customWidth="1"/>
    <col min="15864" max="15864" width="15.7109375" style="153" customWidth="1"/>
    <col min="15865" max="15865" width="17.42578125" style="153" customWidth="1"/>
    <col min="15866" max="15866" width="10.7109375" style="153" customWidth="1"/>
    <col min="15867" max="15867" width="13" style="153" customWidth="1"/>
    <col min="15868" max="15868" width="16.7109375" style="153" customWidth="1"/>
    <col min="15869" max="16109" width="9.140625" style="153"/>
    <col min="16110" max="16110" width="35.5703125" style="153" customWidth="1"/>
    <col min="16111" max="16111" width="23" style="153" customWidth="1"/>
    <col min="16112" max="16112" width="17.7109375" style="153" customWidth="1"/>
    <col min="16113" max="16113" width="18.42578125" style="153" customWidth="1"/>
    <col min="16114" max="16115" width="13.140625" style="153" customWidth="1"/>
    <col min="16116" max="16116" width="10.7109375" style="153" customWidth="1"/>
    <col min="16117" max="16117" width="40.85546875" style="153" customWidth="1"/>
    <col min="16118" max="16118" width="34.140625" style="153" customWidth="1"/>
    <col min="16119" max="16119" width="16" style="153" customWidth="1"/>
    <col min="16120" max="16120" width="15.7109375" style="153" customWidth="1"/>
    <col min="16121" max="16121" width="17.42578125" style="153" customWidth="1"/>
    <col min="16122" max="16122" width="10.7109375" style="153" customWidth="1"/>
    <col min="16123" max="16123" width="13" style="153" customWidth="1"/>
    <col min="16124" max="16124" width="16.7109375" style="153" customWidth="1"/>
    <col min="16125" max="16384" width="9.140625" style="153"/>
  </cols>
  <sheetData>
    <row r="1" spans="1:14" ht="110.25" customHeight="1" x14ac:dyDescent="0.25"/>
    <row r="2" spans="1:14" s="152" customFormat="1" ht="41.25" customHeight="1" x14ac:dyDescent="0.3">
      <c r="A2" s="362" t="s">
        <v>386</v>
      </c>
      <c r="B2" s="336"/>
      <c r="C2" s="336"/>
      <c r="D2" s="336"/>
      <c r="E2" s="336"/>
      <c r="F2" s="336"/>
      <c r="G2" s="336"/>
      <c r="H2" s="336"/>
      <c r="I2" s="336"/>
      <c r="J2" s="336"/>
      <c r="K2" s="336"/>
      <c r="L2" s="336"/>
      <c r="M2" s="336"/>
      <c r="N2" s="336"/>
    </row>
    <row r="3" spans="1:14" s="152" customFormat="1" ht="24" customHeight="1" x14ac:dyDescent="0.3"/>
    <row r="4" spans="1:14" ht="53.25" customHeight="1" x14ac:dyDescent="0.25">
      <c r="A4" s="337" t="s">
        <v>326</v>
      </c>
      <c r="B4" s="332" t="s">
        <v>327</v>
      </c>
      <c r="C4" s="332"/>
      <c r="D4" s="154" t="s">
        <v>328</v>
      </c>
      <c r="E4" s="154" t="s">
        <v>329</v>
      </c>
      <c r="F4" s="154" t="s">
        <v>330</v>
      </c>
      <c r="G4" s="215"/>
      <c r="H4" s="215"/>
      <c r="I4" s="337" t="s">
        <v>326</v>
      </c>
      <c r="J4" s="332" t="s">
        <v>331</v>
      </c>
      <c r="K4" s="332"/>
      <c r="L4" s="154" t="s">
        <v>328</v>
      </c>
      <c r="M4" s="154" t="s">
        <v>329</v>
      </c>
      <c r="N4" s="154" t="s">
        <v>332</v>
      </c>
    </row>
    <row r="5" spans="1:14" s="155" customFormat="1" ht="65.25" customHeight="1" x14ac:dyDescent="0.25">
      <c r="A5" s="337"/>
      <c r="B5" s="338" t="s">
        <v>333</v>
      </c>
      <c r="C5" s="338"/>
      <c r="D5" s="156">
        <f>FORM.1!C11</f>
        <v>1275797.5119999999</v>
      </c>
      <c r="E5" s="156">
        <f>FORM.1!F11</f>
        <v>1279439.03</v>
      </c>
      <c r="F5" s="157">
        <f>IFERROR(E5/D5*100-100,0)</f>
        <v>0.28543071809974663</v>
      </c>
      <c r="G5" s="216"/>
      <c r="H5" s="216"/>
      <c r="I5" s="337"/>
      <c r="J5" s="339" t="s">
        <v>334</v>
      </c>
      <c r="K5" s="339"/>
      <c r="L5" s="158">
        <v>663620.38</v>
      </c>
      <c r="M5" s="159">
        <f>FORM.4!F23</f>
        <v>672593.88</v>
      </c>
      <c r="N5" s="160">
        <f>IFERROR(M5/L5*100-100,0)</f>
        <v>1.352203800612628</v>
      </c>
    </row>
    <row r="6" spans="1:14" s="155" customFormat="1" ht="37.9" customHeight="1" x14ac:dyDescent="0.25">
      <c r="A6" s="337"/>
      <c r="B6" s="338" t="s">
        <v>335</v>
      </c>
      <c r="C6" s="338"/>
      <c r="D6" s="156">
        <f>FORM.1!C23</f>
        <v>33541.571137752166</v>
      </c>
      <c r="E6" s="156">
        <f>FORM.1!F23</f>
        <v>31316.18</v>
      </c>
      <c r="F6" s="157">
        <f>IFERROR(E6/D6*100-100,0)</f>
        <v>-6.63472539378877</v>
      </c>
      <c r="G6" s="216"/>
      <c r="H6" s="216"/>
      <c r="I6" s="337"/>
      <c r="J6" s="339" t="s">
        <v>336</v>
      </c>
      <c r="K6" s="339"/>
      <c r="L6" s="161">
        <v>71707.199999999997</v>
      </c>
      <c r="M6" s="162">
        <v>76707.199999999997</v>
      </c>
      <c r="N6" s="160">
        <f t="shared" ref="N6:N7" si="0">IFERROR(M6/L6*100-100,0)</f>
        <v>6.9728004998103472</v>
      </c>
    </row>
    <row r="7" spans="1:14" s="155" customFormat="1" ht="38.450000000000003" customHeight="1" x14ac:dyDescent="0.25">
      <c r="A7" s="337"/>
      <c r="B7" s="340" t="s">
        <v>337</v>
      </c>
      <c r="C7" s="340"/>
      <c r="D7" s="163">
        <f>SUM(D5:D6)</f>
        <v>1309339.083137752</v>
      </c>
      <c r="E7" s="163">
        <f>SUM(E5:E6)</f>
        <v>1310755.21</v>
      </c>
      <c r="F7" s="164">
        <f>IFERROR(E7/D7*100-100,0)</f>
        <v>0.10815585362765034</v>
      </c>
      <c r="G7" s="217"/>
      <c r="H7" s="217"/>
      <c r="I7" s="337"/>
      <c r="J7" s="339" t="s">
        <v>338</v>
      </c>
      <c r="K7" s="339"/>
      <c r="L7" s="165">
        <f>FORM.1!C10</f>
        <v>1350350.138390152</v>
      </c>
      <c r="M7" s="165">
        <f>FORM.1!F10</f>
        <v>1350657.74</v>
      </c>
      <c r="N7" s="160">
        <f t="shared" si="0"/>
        <v>2.2779396328616031E-2</v>
      </c>
    </row>
    <row r="8" spans="1:14" s="155" customFormat="1" ht="39" customHeight="1" x14ac:dyDescent="0.25">
      <c r="A8" s="337"/>
      <c r="B8" s="338" t="s">
        <v>339</v>
      </c>
      <c r="C8" s="338"/>
      <c r="D8" s="165">
        <f>FORM.1!C33</f>
        <v>35125.01</v>
      </c>
      <c r="E8" s="165">
        <f>FORM.1!F33</f>
        <v>27972.17</v>
      </c>
      <c r="F8" s="166">
        <f>IFERROR(E8/D8*100-100,0)</f>
        <v>-20.363951497807406</v>
      </c>
      <c r="G8" s="218"/>
      <c r="H8" s="218"/>
      <c r="I8" s="341"/>
      <c r="J8" s="341"/>
      <c r="K8" s="167"/>
      <c r="L8" s="168"/>
      <c r="M8" s="169"/>
      <c r="N8" s="168"/>
    </row>
    <row r="9" spans="1:14" s="155" customFormat="1" ht="38.25" customHeight="1" x14ac:dyDescent="0.25">
      <c r="A9" s="337"/>
      <c r="B9" s="342" t="s">
        <v>340</v>
      </c>
      <c r="C9" s="342"/>
      <c r="D9" s="163">
        <f>D7-D8</f>
        <v>1274214.073137752</v>
      </c>
      <c r="E9" s="163">
        <f>E7-E8</f>
        <v>1282783.04</v>
      </c>
      <c r="F9" s="164">
        <f>IFERROR(E9/D9*100-100,0)</f>
        <v>0.67249036428759723</v>
      </c>
      <c r="G9" s="217"/>
      <c r="H9" s="217"/>
      <c r="I9" s="170"/>
      <c r="J9" s="170"/>
      <c r="K9" s="167"/>
      <c r="L9" s="168"/>
      <c r="M9" s="169"/>
      <c r="N9" s="168"/>
    </row>
    <row r="10" spans="1:14" s="155" customFormat="1" ht="28.15" customHeight="1" x14ac:dyDescent="0.25">
      <c r="A10" s="171"/>
      <c r="B10" s="172"/>
      <c r="C10" s="172"/>
      <c r="D10" s="173"/>
      <c r="E10" s="173"/>
      <c r="F10" s="168"/>
      <c r="G10" s="168"/>
      <c r="H10" s="168"/>
      <c r="I10" s="170"/>
      <c r="J10" s="170"/>
      <c r="K10" s="167"/>
      <c r="L10" s="168"/>
      <c r="M10" s="169"/>
      <c r="N10" s="168"/>
    </row>
    <row r="11" spans="1:14" s="174" customFormat="1" ht="37.5" x14ac:dyDescent="0.25">
      <c r="A11" s="329" t="s">
        <v>341</v>
      </c>
      <c r="B11" s="332" t="s">
        <v>342</v>
      </c>
      <c r="C11" s="332"/>
      <c r="D11" s="154" t="s">
        <v>328</v>
      </c>
      <c r="E11" s="154" t="s">
        <v>329</v>
      </c>
      <c r="F11" s="154" t="s">
        <v>343</v>
      </c>
      <c r="G11" s="215"/>
      <c r="H11" s="215"/>
      <c r="I11" s="332" t="s">
        <v>342</v>
      </c>
      <c r="J11" s="332"/>
      <c r="K11" s="332"/>
      <c r="L11" s="154" t="s">
        <v>328</v>
      </c>
      <c r="M11" s="154" t="s">
        <v>329</v>
      </c>
      <c r="N11" s="154" t="s">
        <v>344</v>
      </c>
    </row>
    <row r="12" spans="1:14" s="155" customFormat="1" ht="50.1" customHeight="1" x14ac:dyDescent="0.25">
      <c r="A12" s="330"/>
      <c r="B12" s="333" t="s">
        <v>345</v>
      </c>
      <c r="C12" s="175" t="s">
        <v>13</v>
      </c>
      <c r="D12" s="176">
        <v>367531.01</v>
      </c>
      <c r="E12" s="177">
        <f>'FORM.2 '!M8+'FORM.2 '!M21</f>
        <v>389028.12</v>
      </c>
      <c r="F12" s="166">
        <f>IFERROR(E12/D12*100-100,)</f>
        <v>5.8490601922270429</v>
      </c>
      <c r="G12" s="218"/>
      <c r="H12" s="218"/>
      <c r="I12" s="335" t="s">
        <v>346</v>
      </c>
      <c r="J12" s="335"/>
      <c r="K12" s="175" t="s">
        <v>13</v>
      </c>
      <c r="L12" s="178">
        <f>(L5-L6)</f>
        <v>591913.18000000005</v>
      </c>
      <c r="M12" s="179">
        <f>(M5-M6)</f>
        <v>595886.68000000005</v>
      </c>
      <c r="N12" s="160">
        <f>IFERROR(M12/L12*100-100,0)</f>
        <v>0.67129777377148514</v>
      </c>
    </row>
    <row r="13" spans="1:14" s="155" customFormat="1" ht="39" customHeight="1" x14ac:dyDescent="0.25">
      <c r="A13" s="330"/>
      <c r="B13" s="334"/>
      <c r="C13" s="180" t="s">
        <v>347</v>
      </c>
      <c r="D13" s="181">
        <f>IFERROR(D12/$D$9,0)</f>
        <v>0.2884374123218989</v>
      </c>
      <c r="E13" s="181">
        <f>IFERROR(E12/$E$9,0)</f>
        <v>0.30326883648227837</v>
      </c>
      <c r="F13" s="160">
        <f>(E13-D13)*100</f>
        <v>1.4831424160379469</v>
      </c>
      <c r="G13" s="219"/>
      <c r="H13" s="219"/>
      <c r="I13" s="335"/>
      <c r="J13" s="335"/>
      <c r="K13" s="180" t="s">
        <v>347</v>
      </c>
      <c r="L13" s="182">
        <f>IFERROR(L12/L7,)</f>
        <v>0.43834051863441997</v>
      </c>
      <c r="M13" s="182">
        <f>IFERROR(M12/M7,)</f>
        <v>0.44118259004683158</v>
      </c>
      <c r="N13" s="160">
        <f>(M13-L13)*100</f>
        <v>0.28420714124116064</v>
      </c>
    </row>
    <row r="14" spans="1:14" s="155" customFormat="1" ht="39" customHeight="1" x14ac:dyDescent="0.25">
      <c r="A14" s="330"/>
      <c r="B14" s="323" t="s">
        <v>348</v>
      </c>
      <c r="C14" s="175" t="s">
        <v>13</v>
      </c>
      <c r="D14" s="176">
        <v>749554.11839015211</v>
      </c>
      <c r="E14" s="177">
        <f>'FORM.2 '!M13+'FORM.2 '!M14+'FORM.2 '!M22</f>
        <v>755742.45</v>
      </c>
      <c r="F14" s="166">
        <f>IFERROR(E14/D14*100-100,)</f>
        <v>0.82560170880505268</v>
      </c>
      <c r="G14" s="218"/>
      <c r="H14" s="218"/>
      <c r="I14" s="325" t="s">
        <v>349</v>
      </c>
      <c r="J14" s="326"/>
      <c r="K14" s="175" t="s">
        <v>13</v>
      </c>
      <c r="L14" s="176">
        <v>22000</v>
      </c>
      <c r="M14" s="179">
        <v>18000</v>
      </c>
      <c r="N14" s="160">
        <f>IFERROR(M14/L14*100-100,0)</f>
        <v>-18.181818181818173</v>
      </c>
    </row>
    <row r="15" spans="1:14" s="155" customFormat="1" ht="39" customHeight="1" x14ac:dyDescent="0.25">
      <c r="A15" s="330"/>
      <c r="B15" s="324"/>
      <c r="C15" s="180" t="s">
        <v>347</v>
      </c>
      <c r="D15" s="181">
        <f>IFERROR(D14/$D$9,0)</f>
        <v>0.58824818701332904</v>
      </c>
      <c r="E15" s="181">
        <f>IFERROR(E14/$E$9,0)</f>
        <v>0.58914284523125593</v>
      </c>
      <c r="F15" s="160">
        <f>(E15-D15)*100</f>
        <v>8.9465821792689137E-2</v>
      </c>
      <c r="G15" s="219"/>
      <c r="H15" s="219"/>
      <c r="I15" s="327"/>
      <c r="J15" s="328"/>
      <c r="K15" s="180" t="s">
        <v>347</v>
      </c>
      <c r="L15" s="182">
        <f>IFERROR(L14/L5,)</f>
        <v>3.3151483382713474E-2</v>
      </c>
      <c r="M15" s="182">
        <f>IFERROR(M14/M5,)</f>
        <v>2.6762063312262073E-2</v>
      </c>
      <c r="N15" s="160">
        <f>(M15-L15)*100</f>
        <v>-0.63894200704514015</v>
      </c>
    </row>
    <row r="16" spans="1:14" s="155" customFormat="1" ht="39" customHeight="1" x14ac:dyDescent="0.3">
      <c r="A16" s="330"/>
      <c r="B16" s="322" t="s">
        <v>350</v>
      </c>
      <c r="C16" s="175" t="s">
        <v>13</v>
      </c>
      <c r="D16" s="176">
        <v>38000</v>
      </c>
      <c r="E16" s="179">
        <v>38000</v>
      </c>
      <c r="F16" s="166">
        <f>IFERROR(E16/D16*100-100,)</f>
        <v>0</v>
      </c>
      <c r="G16" s="218"/>
      <c r="H16" s="218"/>
      <c r="I16" s="152"/>
      <c r="J16" s="152"/>
      <c r="K16" s="152"/>
      <c r="L16" s="152"/>
      <c r="M16" s="152"/>
      <c r="N16" s="152"/>
    </row>
    <row r="17" spans="1:14" s="155" customFormat="1" ht="39" customHeight="1" x14ac:dyDescent="0.25">
      <c r="A17" s="330"/>
      <c r="B17" s="322"/>
      <c r="C17" s="180" t="s">
        <v>347</v>
      </c>
      <c r="D17" s="181">
        <f>IFERROR(D16/$D$9,0)</f>
        <v>2.9822304431487721E-2</v>
      </c>
      <c r="E17" s="181">
        <f>IFERROR(E16/$E$9,0)</f>
        <v>2.9623091992235881E-2</v>
      </c>
      <c r="F17" s="160">
        <f>(E17-D17)*100</f>
        <v>-1.9921243925184046E-2</v>
      </c>
      <c r="G17" s="219"/>
      <c r="H17" s="219"/>
    </row>
    <row r="18" spans="1:14" s="155" customFormat="1" ht="39" customHeight="1" x14ac:dyDescent="0.25">
      <c r="A18" s="330"/>
      <c r="B18" s="322" t="s">
        <v>351</v>
      </c>
      <c r="C18" s="175" t="s">
        <v>13</v>
      </c>
      <c r="D18" s="176">
        <v>4000</v>
      </c>
      <c r="E18" s="179">
        <v>4000</v>
      </c>
      <c r="F18" s="166">
        <f>IFERROR(E18/D18*100-100,)</f>
        <v>0</v>
      </c>
      <c r="G18" s="218"/>
      <c r="H18" s="218"/>
    </row>
    <row r="19" spans="1:14" s="155" customFormat="1" ht="39" customHeight="1" x14ac:dyDescent="0.25">
      <c r="A19" s="330"/>
      <c r="B19" s="322"/>
      <c r="C19" s="180" t="s">
        <v>347</v>
      </c>
      <c r="D19" s="181">
        <f>IFERROR(D18/$D$9,0)</f>
        <v>3.139189940156602E-3</v>
      </c>
      <c r="E19" s="181">
        <f>IFERROR(E18/$E$9,0)</f>
        <v>3.1182202097090402E-3</v>
      </c>
      <c r="F19" s="160">
        <f>(E19-D19)*100</f>
        <v>-2.0969730447561834E-3</v>
      </c>
      <c r="G19" s="219"/>
      <c r="H19" s="219"/>
    </row>
    <row r="20" spans="1:14" s="155" customFormat="1" ht="39" customHeight="1" x14ac:dyDescent="0.25">
      <c r="A20" s="330"/>
      <c r="B20" s="322" t="s">
        <v>352</v>
      </c>
      <c r="C20" s="175" t="s">
        <v>13</v>
      </c>
      <c r="D20" s="176">
        <v>787554.11839015211</v>
      </c>
      <c r="E20" s="177">
        <f>E14+E16</f>
        <v>793742.45</v>
      </c>
      <c r="F20" s="166">
        <f>IFERROR(E20/D20*100-100,)</f>
        <v>0.78576588774591016</v>
      </c>
      <c r="G20" s="218"/>
      <c r="H20" s="218"/>
    </row>
    <row r="21" spans="1:14" s="155" customFormat="1" ht="39" customHeight="1" x14ac:dyDescent="0.25">
      <c r="A21" s="330"/>
      <c r="B21" s="322"/>
      <c r="C21" s="180" t="s">
        <v>347</v>
      </c>
      <c r="D21" s="181">
        <f>IFERROR(D20/$D$9,0)</f>
        <v>0.61807049144481674</v>
      </c>
      <c r="E21" s="181">
        <f>IFERROR(E20/$E$9,0)</f>
        <v>0.61876593722349171</v>
      </c>
      <c r="F21" s="160">
        <f>(E21-D21)*100</f>
        <v>6.9544577867497459E-2</v>
      </c>
      <c r="G21" s="219"/>
      <c r="H21" s="219"/>
    </row>
    <row r="22" spans="1:14" s="155" customFormat="1" ht="39" customHeight="1" x14ac:dyDescent="0.25">
      <c r="A22" s="330"/>
      <c r="B22" s="322" t="s">
        <v>353</v>
      </c>
      <c r="C22" s="175" t="s">
        <v>13</v>
      </c>
      <c r="D22" s="176">
        <v>25000</v>
      </c>
      <c r="E22" s="179">
        <f>'FORM.2 '!M20</f>
        <v>25014.27</v>
      </c>
      <c r="F22" s="166">
        <f>IFERROR(E22/D22*100-100,)</f>
        <v>5.7079999999999131E-2</v>
      </c>
      <c r="G22" s="218"/>
      <c r="H22" s="218"/>
    </row>
    <row r="23" spans="1:14" s="155" customFormat="1" ht="39" customHeight="1" x14ac:dyDescent="0.3">
      <c r="A23" s="330"/>
      <c r="B23" s="322"/>
      <c r="C23" s="180" t="s">
        <v>347</v>
      </c>
      <c r="D23" s="181">
        <f>IFERROR(D22/$D$9,0)</f>
        <v>1.9619937125978763E-2</v>
      </c>
      <c r="E23" s="181">
        <f>IFERROR(E22/$E$9,0)</f>
        <v>1.9500000561279637E-2</v>
      </c>
      <c r="F23" s="160">
        <f>(E23-D23)*100</f>
        <v>-1.1993656469912531E-2</v>
      </c>
      <c r="G23" s="219"/>
      <c r="H23" s="219"/>
      <c r="I23" s="183"/>
      <c r="J23" s="152"/>
      <c r="K23" s="152"/>
      <c r="L23" s="152"/>
      <c r="M23" s="152"/>
      <c r="N23" s="152"/>
    </row>
    <row r="24" spans="1:14" s="155" customFormat="1" ht="39" customHeight="1" x14ac:dyDescent="0.3">
      <c r="A24" s="330"/>
      <c r="B24" s="322" t="s">
        <v>354</v>
      </c>
      <c r="C24" s="175" t="s">
        <v>13</v>
      </c>
      <c r="D24" s="176">
        <v>5000</v>
      </c>
      <c r="E24" s="179">
        <f>'FORM.2 '!M9</f>
        <v>985.73</v>
      </c>
      <c r="F24" s="166">
        <f>IFERROR(E24/D24*100-100,)</f>
        <v>-80.285399999999996</v>
      </c>
      <c r="G24" s="218"/>
      <c r="H24" s="218"/>
      <c r="I24" s="152"/>
      <c r="J24" s="152"/>
      <c r="K24" s="152"/>
      <c r="L24" s="152"/>
      <c r="M24" s="152"/>
      <c r="N24" s="152"/>
    </row>
    <row r="25" spans="1:14" s="155" customFormat="1" ht="39" customHeight="1" x14ac:dyDescent="0.3">
      <c r="A25" s="331"/>
      <c r="B25" s="322"/>
      <c r="C25" s="180" t="s">
        <v>347</v>
      </c>
      <c r="D25" s="181">
        <f>IFERROR(D24/$D$9,0)</f>
        <v>3.923987425195753E-3</v>
      </c>
      <c r="E25" s="181">
        <f>IFERROR(E24/$E$9,0)</f>
        <v>7.6843080182912302E-4</v>
      </c>
      <c r="F25" s="160">
        <f>(E25-D25)*100</f>
        <v>-0.31555566233666299</v>
      </c>
      <c r="G25" s="219"/>
      <c r="H25" s="219"/>
      <c r="I25" s="152"/>
      <c r="J25" s="152"/>
      <c r="K25" s="152"/>
      <c r="L25" s="152"/>
      <c r="M25" s="152"/>
      <c r="N25" s="152"/>
    </row>
    <row r="26" spans="1:14" s="155" customFormat="1" ht="39" customHeight="1" x14ac:dyDescent="0.3">
      <c r="A26" s="152"/>
      <c r="B26" s="184"/>
      <c r="C26" s="152"/>
      <c r="D26" s="152"/>
      <c r="E26" s="152"/>
      <c r="F26" s="152"/>
      <c r="G26" s="152"/>
      <c r="H26" s="152"/>
      <c r="I26" s="152"/>
      <c r="J26" s="152"/>
      <c r="K26" s="152"/>
      <c r="L26" s="152"/>
      <c r="M26" s="152"/>
      <c r="N26" s="152"/>
    </row>
    <row r="27" spans="1:14" ht="18.75" x14ac:dyDescent="0.3">
      <c r="N27" s="152"/>
    </row>
    <row r="28" spans="1:14" ht="27" customHeight="1" x14ac:dyDescent="0.25"/>
    <row r="29" spans="1:14" ht="151.5" customHeight="1" x14ac:dyDescent="0.25"/>
  </sheetData>
  <sheetProtection selectLockedCells="1"/>
  <mergeCells count="26">
    <mergeCell ref="A2:N2"/>
    <mergeCell ref="A4:A9"/>
    <mergeCell ref="B4:C4"/>
    <mergeCell ref="I4:I7"/>
    <mergeCell ref="J4:K4"/>
    <mergeCell ref="B5:C5"/>
    <mergeCell ref="J5:K5"/>
    <mergeCell ref="B6:C6"/>
    <mergeCell ref="J6:K6"/>
    <mergeCell ref="B7:C7"/>
    <mergeCell ref="J7:K7"/>
    <mergeCell ref="B8:C8"/>
    <mergeCell ref="I8:J8"/>
    <mergeCell ref="B9:C9"/>
    <mergeCell ref="A11:A25"/>
    <mergeCell ref="B11:C11"/>
    <mergeCell ref="I11:K11"/>
    <mergeCell ref="B12:B13"/>
    <mergeCell ref="I12:J13"/>
    <mergeCell ref="B24:B25"/>
    <mergeCell ref="B14:B15"/>
    <mergeCell ref="I14:J15"/>
    <mergeCell ref="B16:B17"/>
    <mergeCell ref="B18:B19"/>
    <mergeCell ref="B20:B21"/>
    <mergeCell ref="B22:B23"/>
  </mergeCells>
  <pageMargins left="0.51181102362204722" right="0.51181102362204722" top="0.35433070866141736" bottom="0.78740157480314965" header="0.31496062992125984" footer="0.31496062992125984"/>
  <pageSetup paperSize="9" scale="50" fitToHeight="0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37"/>
  <sheetViews>
    <sheetView showGridLines="0" zoomScale="60" zoomScaleNormal="60" workbookViewId="0">
      <selection activeCell="A4" sqref="A4"/>
    </sheetView>
  </sheetViews>
  <sheetFormatPr defaultColWidth="16.42578125" defaultRowHeight="26.25" x14ac:dyDescent="0.4"/>
  <cols>
    <col min="1" max="1" width="40.140625" style="112" customWidth="1"/>
    <col min="2" max="2" width="10.28515625" style="112" customWidth="1"/>
    <col min="3" max="3" width="55.85546875" style="112" customWidth="1"/>
    <col min="4" max="4" width="19.42578125" style="112" customWidth="1"/>
    <col min="5" max="5" width="5.85546875" style="112" customWidth="1"/>
    <col min="6" max="16" width="18" style="112" customWidth="1"/>
    <col min="17" max="17" width="21.28515625" style="112" bestFit="1" customWidth="1"/>
    <col min="18" max="18" width="12.28515625" style="112" customWidth="1"/>
    <col min="19" max="16384" width="16.42578125" style="185"/>
  </cols>
  <sheetData>
    <row r="1" spans="1:27" ht="87.75" customHeight="1" x14ac:dyDescent="0.4"/>
    <row r="2" spans="1:27" ht="56.1" hidden="1" customHeight="1" x14ac:dyDescent="0.4">
      <c r="A2" s="292" t="s">
        <v>68</v>
      </c>
      <c r="B2" s="293"/>
      <c r="C2" s="293"/>
      <c r="D2" s="293"/>
      <c r="E2" s="293"/>
      <c r="F2" s="293"/>
      <c r="G2" s="293"/>
      <c r="H2" s="293"/>
      <c r="I2" s="293"/>
      <c r="J2" s="293"/>
      <c r="K2" s="293"/>
      <c r="L2" s="293"/>
      <c r="M2" s="293"/>
      <c r="N2" s="293"/>
      <c r="O2" s="293"/>
      <c r="P2" s="293"/>
      <c r="Q2" s="293"/>
      <c r="R2" s="348"/>
      <c r="T2" s="186"/>
      <c r="U2" s="187"/>
    </row>
    <row r="3" spans="1:27" ht="45.75" customHeight="1" x14ac:dyDescent="0.4">
      <c r="A3" s="363" t="s">
        <v>387</v>
      </c>
      <c r="B3" s="349"/>
      <c r="C3" s="349"/>
      <c r="D3" s="349"/>
      <c r="E3" s="349"/>
      <c r="F3" s="349"/>
      <c r="G3" s="349"/>
      <c r="H3" s="349"/>
      <c r="I3" s="349"/>
      <c r="J3" s="349"/>
      <c r="K3" s="349"/>
      <c r="L3" s="349"/>
      <c r="M3" s="349"/>
      <c r="N3" s="349"/>
      <c r="O3" s="349"/>
      <c r="P3" s="349"/>
      <c r="Q3" s="349"/>
      <c r="R3" s="350"/>
      <c r="T3" s="186"/>
      <c r="U3" s="187"/>
    </row>
    <row r="4" spans="1:27" x14ac:dyDescent="0.4">
      <c r="A4" s="139"/>
      <c r="B4" s="139"/>
      <c r="C4" s="139"/>
      <c r="D4" s="139"/>
      <c r="E4" s="139"/>
      <c r="F4" s="139"/>
      <c r="G4" s="139"/>
    </row>
    <row r="5" spans="1:27" s="189" customFormat="1" ht="56.1" customHeight="1" x14ac:dyDescent="0.25">
      <c r="A5" s="314" t="s">
        <v>198</v>
      </c>
      <c r="B5" s="314" t="s">
        <v>201</v>
      </c>
      <c r="C5" s="314" t="s">
        <v>355</v>
      </c>
      <c r="D5" s="314" t="s">
        <v>208</v>
      </c>
      <c r="E5" s="188"/>
      <c r="F5" s="347" t="s">
        <v>356</v>
      </c>
      <c r="G5" s="347"/>
      <c r="H5" s="314" t="s">
        <v>357</v>
      </c>
      <c r="I5" s="351" t="s">
        <v>358</v>
      </c>
      <c r="J5" s="352"/>
      <c r="K5" s="352"/>
      <c r="L5" s="314" t="s">
        <v>359</v>
      </c>
      <c r="M5" s="315" t="s">
        <v>360</v>
      </c>
      <c r="N5" s="315" t="s">
        <v>361</v>
      </c>
      <c r="O5" s="315" t="s">
        <v>362</v>
      </c>
      <c r="P5" s="314" t="s">
        <v>363</v>
      </c>
      <c r="Q5" s="347" t="s">
        <v>321</v>
      </c>
      <c r="R5" s="347" t="s">
        <v>364</v>
      </c>
      <c r="T5" s="190"/>
      <c r="U5" s="191"/>
    </row>
    <row r="6" spans="1:27" s="189" customFormat="1" ht="56.1" customHeight="1" x14ac:dyDescent="0.25">
      <c r="A6" s="314"/>
      <c r="B6" s="314"/>
      <c r="C6" s="314"/>
      <c r="D6" s="314"/>
      <c r="E6" s="188"/>
      <c r="F6" s="192" t="s">
        <v>365</v>
      </c>
      <c r="G6" s="192" t="s">
        <v>366</v>
      </c>
      <c r="H6" s="314"/>
      <c r="I6" s="192" t="s">
        <v>366</v>
      </c>
      <c r="J6" s="192" t="s">
        <v>367</v>
      </c>
      <c r="K6" s="192" t="s">
        <v>368</v>
      </c>
      <c r="L6" s="314"/>
      <c r="M6" s="315"/>
      <c r="N6" s="315"/>
      <c r="O6" s="315"/>
      <c r="P6" s="314"/>
      <c r="Q6" s="347"/>
      <c r="R6" s="347"/>
      <c r="S6" s="343"/>
      <c r="T6" s="343"/>
      <c r="U6" s="343"/>
      <c r="V6" s="343"/>
      <c r="W6" s="343"/>
      <c r="X6" s="343"/>
      <c r="Y6" s="343"/>
      <c r="Z6" s="343"/>
      <c r="AA6" s="343"/>
    </row>
    <row r="7" spans="1:27" ht="51" customHeight="1" x14ac:dyDescent="0.4">
      <c r="A7" s="193" t="str">
        <f>'FORM.2 '!A8</f>
        <v>Gerência Técnica</v>
      </c>
      <c r="B7" s="194">
        <f>'FORM.2 '!D8</f>
        <v>0</v>
      </c>
      <c r="C7" s="195" t="str">
        <f>'FORM.2 '!E8</f>
        <v>Fiscalização do exercício profissional</v>
      </c>
      <c r="D7" s="196">
        <f>'FORM.2 '!M8</f>
        <v>302303.93</v>
      </c>
      <c r="E7" s="188"/>
      <c r="F7" s="197">
        <f>'[2]Anexo 4.Quadro Descritivo.'!G9+'[2]Anexo 4.Quadro Descritivo.'!G10+'[2]Anexo 4.Quadro Descritivo.'!G11+'[2]Anexo 4.Quadro Descritivo.'!G12+'[2]Anexo 4.Quadro Descritivo.'!G13+'[2]Anexo 4.Quadro Descritivo.'!G14+'[2]Anexo 4.Quadro Descritivo.'!G15+'[2]Anexo 4.Quadro Descritivo.'!G16</f>
        <v>255217.44999999998</v>
      </c>
      <c r="G7" s="197">
        <f>'[2]Anexo 4.Quadro Descritivo.'!F19</f>
        <v>20000</v>
      </c>
      <c r="H7" s="197"/>
      <c r="I7" s="197"/>
      <c r="J7" s="197"/>
      <c r="K7" s="197">
        <f>'[2]Anexo 4.Quadro Descritivo.'!G17+'[2]Anexo 4.Quadro Descritivo.'!G18</f>
        <v>22086.48</v>
      </c>
      <c r="L7" s="197"/>
      <c r="M7" s="197"/>
      <c r="N7" s="197">
        <v>5000</v>
      </c>
      <c r="O7" s="198">
        <f>SUM(F7:N7)</f>
        <v>302303.92999999993</v>
      </c>
      <c r="P7" s="197"/>
      <c r="Q7" s="198">
        <f>O7+P7</f>
        <v>302303.92999999993</v>
      </c>
      <c r="R7" s="199">
        <f t="shared" ref="R7:R22" si="0">IFERROR(Q7/$Q$23*100,0)</f>
        <v>19.749936390090703</v>
      </c>
      <c r="S7" s="200"/>
    </row>
    <row r="8" spans="1:27" ht="51" customHeight="1" x14ac:dyDescent="0.4">
      <c r="A8" s="193" t="str">
        <f>'FORM.2 '!A9</f>
        <v>Presidência</v>
      </c>
      <c r="B8" s="194">
        <f>'FORM.2 '!D9</f>
        <v>0</v>
      </c>
      <c r="C8" s="195" t="str">
        <f>'FORM.2 '!E9</f>
        <v>Reserva de Contingência</v>
      </c>
      <c r="D8" s="196">
        <f>'FORM.2 '!M9</f>
        <v>985.73</v>
      </c>
      <c r="E8" s="188"/>
      <c r="F8" s="197"/>
      <c r="G8" s="197"/>
      <c r="H8" s="197"/>
      <c r="I8" s="197"/>
      <c r="J8" s="197"/>
      <c r="K8" s="197"/>
      <c r="L8" s="197"/>
      <c r="M8" s="220">
        <f>D8</f>
        <v>985.73</v>
      </c>
      <c r="O8" s="198">
        <f>SUM(F8:M8)</f>
        <v>985.73</v>
      </c>
      <c r="P8" s="197"/>
      <c r="Q8" s="198">
        <f>O8+P8</f>
        <v>985.73</v>
      </c>
      <c r="R8" s="199">
        <f t="shared" si="0"/>
        <v>6.4399112501792866E-2</v>
      </c>
      <c r="S8" s="200"/>
    </row>
    <row r="9" spans="1:27" ht="51" customHeight="1" x14ac:dyDescent="0.4">
      <c r="A9" s="193" t="str">
        <f>'FORM.2 '!A10</f>
        <v>Presidência</v>
      </c>
      <c r="B9" s="194">
        <f>'FORM.2 '!D10</f>
        <v>0</v>
      </c>
      <c r="C9" s="195" t="str">
        <f>'FORM.2 '!E10</f>
        <v>Fundo de Apoio</v>
      </c>
      <c r="D9" s="196">
        <f>'FORM.2 '!M10</f>
        <v>27972.17</v>
      </c>
      <c r="E9" s="188"/>
      <c r="F9" s="197"/>
      <c r="G9" s="197"/>
      <c r="H9" s="197"/>
      <c r="I9" s="197"/>
      <c r="J9" s="197"/>
      <c r="K9" s="197"/>
      <c r="L9" s="197">
        <f>'[2]Anexo 4.Quadro Descritivo.'!G51</f>
        <v>27972.17</v>
      </c>
      <c r="M9" s="197"/>
      <c r="N9" s="197"/>
      <c r="O9" s="198">
        <f t="shared" ref="O9:O22" si="1">SUM(F9:N9)</f>
        <v>27972.17</v>
      </c>
      <c r="P9" s="197"/>
      <c r="Q9" s="198">
        <f t="shared" ref="Q9:Q24" si="2">O9+P9</f>
        <v>27972.17</v>
      </c>
      <c r="R9" s="199">
        <f t="shared" si="0"/>
        <v>1.8274607881968441</v>
      </c>
      <c r="S9" s="200"/>
    </row>
    <row r="10" spans="1:27" ht="51" customHeight="1" x14ac:dyDescent="0.4">
      <c r="A10" s="193" t="str">
        <f>'FORM.2 '!A11</f>
        <v>Gerência Geral</v>
      </c>
      <c r="B10" s="194">
        <f>'FORM.2 '!D11</f>
        <v>0</v>
      </c>
      <c r="C10" s="195" t="str">
        <f>'FORM.2 '!E11</f>
        <v>Capacitação de funcionários e conselheiros</v>
      </c>
      <c r="D10" s="196">
        <f>'FORM.2 '!M11</f>
        <v>18000</v>
      </c>
      <c r="E10" s="188"/>
      <c r="F10" s="197"/>
      <c r="G10" s="197"/>
      <c r="H10" s="197"/>
      <c r="I10" s="197"/>
      <c r="J10" s="197"/>
      <c r="K10" s="197">
        <f>'[2]Anexo 4.Quadro Descritivo.'!F63</f>
        <v>18000</v>
      </c>
      <c r="L10" s="197"/>
      <c r="M10" s="197"/>
      <c r="N10" s="197"/>
      <c r="O10" s="198">
        <f t="shared" si="1"/>
        <v>18000</v>
      </c>
      <c r="P10" s="197"/>
      <c r="Q10" s="198">
        <f t="shared" si="2"/>
        <v>18000</v>
      </c>
      <c r="R10" s="199">
        <f t="shared" si="0"/>
        <v>1.1759650462421469</v>
      </c>
      <c r="S10" s="200"/>
    </row>
    <row r="11" spans="1:27" ht="51" customHeight="1" x14ac:dyDescent="0.4">
      <c r="A11" s="193" t="str">
        <f>'FORM.2 '!A12</f>
        <v>Presidência</v>
      </c>
      <c r="B11" s="194" t="str">
        <f>'FORM.2 '!D12</f>
        <v>X</v>
      </c>
      <c r="C11" s="195" t="str">
        <f>'FORM.2 '!E12</f>
        <v>Representação Institucional do CAU/RO</v>
      </c>
      <c r="D11" s="196">
        <f>'FORM.2 '!M12</f>
        <v>53640</v>
      </c>
      <c r="E11" s="188"/>
      <c r="F11" s="197"/>
      <c r="G11" s="197"/>
      <c r="H11" s="197"/>
      <c r="I11" s="197">
        <f>'[2]Anexo 4.Quadro Descritivo.'!G75+'[2]Anexo 4.Quadro Descritivo.'!G74+'[2]Anexo 4.Quadro Descritivo.'!G78</f>
        <v>24900</v>
      </c>
      <c r="J11" s="197">
        <f>'[2]Anexo 4.Quadro Descritivo.'!G77+'[2]Anexo 4.Quadro Descritivo.'!G76</f>
        <v>28740</v>
      </c>
      <c r="K11" s="197"/>
      <c r="L11" s="197"/>
      <c r="M11" s="197"/>
      <c r="N11" s="197"/>
      <c r="O11" s="198">
        <f t="shared" si="1"/>
        <v>53640</v>
      </c>
      <c r="P11" s="197"/>
      <c r="Q11" s="198">
        <f t="shared" si="2"/>
        <v>53640</v>
      </c>
      <c r="R11" s="199">
        <f t="shared" si="0"/>
        <v>3.5043758378015974</v>
      </c>
      <c r="S11" s="200"/>
    </row>
    <row r="12" spans="1:27" ht="51" customHeight="1" x14ac:dyDescent="0.4">
      <c r="A12" s="193" t="str">
        <f>'FORM.2 '!A13</f>
        <v>Gerência Técnica</v>
      </c>
      <c r="B12" s="194">
        <f>'FORM.2 '!D13</f>
        <v>0</v>
      </c>
      <c r="C12" s="195" t="str">
        <f>'FORM.2 '!E13</f>
        <v>Atendimento e relacionamento aos arquitetos e urbanistas</v>
      </c>
      <c r="D12" s="196">
        <f>'FORM.2 '!M13</f>
        <v>90219.51999999999</v>
      </c>
      <c r="E12" s="188"/>
      <c r="F12" s="197">
        <f>'[2]Anexo 4.Quadro Descritivo.'!G97</f>
        <v>90219.520000000004</v>
      </c>
      <c r="G12" s="197"/>
      <c r="H12" s="197"/>
      <c r="I12" s="197"/>
      <c r="J12" s="197"/>
      <c r="K12" s="197"/>
      <c r="L12" s="197"/>
      <c r="M12" s="197"/>
      <c r="N12" s="197"/>
      <c r="O12" s="198">
        <f t="shared" si="1"/>
        <v>90219.520000000004</v>
      </c>
      <c r="P12" s="197"/>
      <c r="Q12" s="198">
        <f t="shared" si="2"/>
        <v>90219.520000000004</v>
      </c>
      <c r="R12" s="199">
        <f t="shared" si="0"/>
        <v>5.894166778263572</v>
      </c>
      <c r="S12" s="200"/>
    </row>
    <row r="13" spans="1:27" ht="51" customHeight="1" x14ac:dyDescent="0.4">
      <c r="A13" s="193" t="str">
        <f>'FORM.2 '!A14</f>
        <v>Gerência Administrativa e Financeira</v>
      </c>
      <c r="B13" s="194">
        <f>'FORM.2 '!D14</f>
        <v>0</v>
      </c>
      <c r="C13" s="195" t="str">
        <f>'FORM.2 '!E14</f>
        <v>Manutenção Administrativa do CAU/RO</v>
      </c>
      <c r="D13" s="196">
        <f>'FORM.2 '!M14</f>
        <v>653059.86</v>
      </c>
      <c r="E13" s="188"/>
      <c r="F13" s="197">
        <f>'[2]Anexo 4.Quadro Descritivo.'!G108+'[2]Anexo 4.Quadro Descritivo.'!G109+'[2]Anexo 4.Quadro Descritivo.'!G110+'[2]Anexo 4.Quadro Descritivo.'!G111+'[2]Anexo 4.Quadro Descritivo.'!G112+'[2]Anexo 4.Quadro Descritivo.'!G113+'[2]Anexo 4.Quadro Descritivo.'!G114+'[2]Anexo 4.Quadro Descritivo.'!G115+'[2]Anexo 4.Quadro Descritivo.'!G116</f>
        <v>327156.91000000003</v>
      </c>
      <c r="G13" s="197">
        <f>'[2]Anexo 4.Quadro Descritivo.'!F138</f>
        <v>18000</v>
      </c>
      <c r="H13" s="197">
        <f>'[2]Anexo 4.Quadro Descritivo.'!F126</f>
        <v>7500</v>
      </c>
      <c r="I13" s="197"/>
      <c r="J13" s="197">
        <f>'[2]Anexo 4.Quadro Descritivo.'!F137</f>
        <v>20341.05</v>
      </c>
      <c r="K13" s="197">
        <f>'[2]Anexo 4.Quadro Descritivo.'!G117+'[2]Anexo 4.Quadro Descritivo.'!G118+'[2]Anexo 4.Quadro Descritivo.'!G119+'[2]Anexo 4.Quadro Descritivo.'!G120+'[2]Anexo 4.Quadro Descritivo.'!G121+'[2]Anexo 4.Quadro Descritivo.'!G122+'[2]Anexo 4.Quadro Descritivo.'!G123+'[2]Anexo 4.Quadro Descritivo.'!G124+'[2]Anexo 4.Quadro Descritivo.'!G125+'[2]Anexo 4.Quadro Descritivo.'!G127+'[2]Anexo 4.Quadro Descritivo.'!G130+'[2]Anexo 4.Quadro Descritivo.'!G131+'[2]Anexo 4.Quadro Descritivo.'!G132+'[2]Anexo 4.Quadro Descritivo.'!G133+'[2]Anexo 4.Quadro Descritivo.'!G134+'[2]Anexo 4.Quadro Descritivo.'!G139+'[2]Anexo 4.Quadro Descritivo.'!G140</f>
        <v>238618.4</v>
      </c>
      <c r="L13" s="197"/>
      <c r="M13" s="197"/>
      <c r="N13" s="197">
        <f>'[2]Anexo 4.Quadro Descritivo.'!G136+'[2]Anexo 4.Quadro Descritivo.'!G128+'[2]Anexo 4.Quadro Descritivo.'!G135+'[2]Anexo 4.Quadro Descritivo.'!G129+2843.5</f>
        <v>41443.5</v>
      </c>
      <c r="O13" s="198">
        <f t="shared" si="1"/>
        <v>653059.86</v>
      </c>
      <c r="P13" s="197"/>
      <c r="Q13" s="198">
        <f t="shared" si="2"/>
        <v>653059.86</v>
      </c>
      <c r="R13" s="199">
        <f t="shared" si="0"/>
        <v>42.665309359099439</v>
      </c>
      <c r="S13" s="200"/>
    </row>
    <row r="14" spans="1:27" ht="82.5" customHeight="1" x14ac:dyDescent="0.4">
      <c r="A14" s="193" t="str">
        <f>'FORM.2 '!A15</f>
        <v>Presidência</v>
      </c>
      <c r="B14" s="194">
        <f>'FORM.2 '!D15</f>
        <v>0</v>
      </c>
      <c r="C14" s="195" t="str">
        <f>'FORM.2 '!E15</f>
        <v xml:space="preserve">Comunicação e divulgação e publicidade além do reconhecimento do CAU/RO para: sociedade, arquitetos e urbanistas, acadêmicos de arquitetura, IES e órgãos públicos </v>
      </c>
      <c r="D14" s="196">
        <f>'FORM.2 '!M15</f>
        <v>38000</v>
      </c>
      <c r="E14" s="188"/>
      <c r="F14" s="197"/>
      <c r="G14" s="197"/>
      <c r="H14" s="197"/>
      <c r="I14" s="197"/>
      <c r="J14" s="197"/>
      <c r="K14" s="197">
        <f>'[2]Anexo 4.Quadro Descritivo.'!F154</f>
        <v>38000</v>
      </c>
      <c r="L14" s="197"/>
      <c r="M14" s="197"/>
      <c r="N14" s="197"/>
      <c r="O14" s="198">
        <f t="shared" si="1"/>
        <v>38000</v>
      </c>
      <c r="P14" s="197"/>
      <c r="Q14" s="198">
        <f t="shared" si="2"/>
        <v>38000</v>
      </c>
      <c r="R14" s="199">
        <f t="shared" si="0"/>
        <v>2.4825928754000879</v>
      </c>
      <c r="S14" s="200"/>
    </row>
    <row r="15" spans="1:27" ht="51" customHeight="1" x14ac:dyDescent="0.4">
      <c r="A15" s="193" t="str">
        <f>'FORM.2 '!A16</f>
        <v>Comissão de Ensino, Formação e Exercício Profissional</v>
      </c>
      <c r="B15" s="194">
        <f>'FORM.2 '!D16</f>
        <v>0</v>
      </c>
      <c r="C15" s="195" t="str">
        <f>'FORM.2 '!E16</f>
        <v>Participação em reuniões para tratamento de assuntos relacionados a CEFEP</v>
      </c>
      <c r="D15" s="196">
        <f>'FORM.2 '!M16</f>
        <v>22500</v>
      </c>
      <c r="E15" s="188"/>
      <c r="F15" s="197"/>
      <c r="G15" s="197"/>
      <c r="H15" s="197"/>
      <c r="I15" s="197">
        <f>'[2]Anexo 4.Quadro Descritivo.'!F166</f>
        <v>3250</v>
      </c>
      <c r="J15" s="197">
        <f>'[2]Anexo 4.Quadro Descritivo.'!F165</f>
        <v>5750</v>
      </c>
      <c r="K15" s="197">
        <f>'[2]Anexo 4.Quadro Descritivo.'!F167</f>
        <v>13500</v>
      </c>
      <c r="L15" s="197"/>
      <c r="M15" s="197"/>
      <c r="N15" s="197"/>
      <c r="O15" s="198">
        <f t="shared" si="1"/>
        <v>22500</v>
      </c>
      <c r="P15" s="197"/>
      <c r="Q15" s="198">
        <f t="shared" si="2"/>
        <v>22500</v>
      </c>
      <c r="R15" s="199">
        <f t="shared" si="0"/>
        <v>1.4699563078026836</v>
      </c>
      <c r="S15" s="200"/>
    </row>
    <row r="16" spans="1:27" ht="51" customHeight="1" x14ac:dyDescent="0.4">
      <c r="A16" s="193" t="str">
        <f>'FORM.2 '!A17</f>
        <v>Comissão de Atos Administrativo e Finanças</v>
      </c>
      <c r="B16" s="194">
        <f>'FORM.2 '!D17</f>
        <v>0</v>
      </c>
      <c r="C16" s="195" t="str">
        <f>'FORM.2 '!E17</f>
        <v>Participação em reuniões para tratamento de assuntos relacionados a CAF</v>
      </c>
      <c r="D16" s="196">
        <f>'FORM.2 '!M17</f>
        <v>5275</v>
      </c>
      <c r="E16" s="188"/>
      <c r="F16" s="197"/>
      <c r="G16" s="197"/>
      <c r="H16" s="197"/>
      <c r="I16" s="197">
        <f>'[2]Anexo 4.Quadro Descritivo.'!F179</f>
        <v>2275</v>
      </c>
      <c r="J16" s="197">
        <f>'[2]Anexo 4.Quadro Descritivo.'!F180</f>
        <v>3000</v>
      </c>
      <c r="K16" s="197"/>
      <c r="L16" s="197"/>
      <c r="M16" s="197"/>
      <c r="N16" s="197"/>
      <c r="O16" s="198">
        <f t="shared" si="1"/>
        <v>5275</v>
      </c>
      <c r="P16" s="197"/>
      <c r="Q16" s="198">
        <f t="shared" si="2"/>
        <v>5275</v>
      </c>
      <c r="R16" s="199">
        <f t="shared" si="0"/>
        <v>0.34462308994040691</v>
      </c>
      <c r="S16" s="200"/>
    </row>
    <row r="17" spans="1:19" ht="51" customHeight="1" x14ac:dyDescent="0.4">
      <c r="A17" s="193" t="str">
        <f>'FORM.2 '!A18</f>
        <v>Comissão de Ética e Disciplina</v>
      </c>
      <c r="B17" s="194">
        <f>'FORM.2 '!D18</f>
        <v>0</v>
      </c>
      <c r="C17" s="195" t="str">
        <f>'FORM.2 '!E18</f>
        <v>Por uma ética profissional no CAU/RO</v>
      </c>
      <c r="D17" s="196">
        <f>'FORM.2 '!M18</f>
        <v>10500</v>
      </c>
      <c r="E17" s="188"/>
      <c r="F17" s="197"/>
      <c r="G17" s="197"/>
      <c r="H17" s="197"/>
      <c r="I17" s="197">
        <f>'[2]Anexo 4.Quadro Descritivo.'!F193</f>
        <v>5500</v>
      </c>
      <c r="J17" s="197">
        <f>'[2]Anexo 4.Quadro Descritivo.'!F194</f>
        <v>5000</v>
      </c>
      <c r="K17" s="197"/>
      <c r="L17" s="197"/>
      <c r="M17" s="197"/>
      <c r="N17" s="197"/>
      <c r="O17" s="198">
        <f t="shared" si="1"/>
        <v>10500</v>
      </c>
      <c r="P17" s="197"/>
      <c r="Q17" s="198">
        <f t="shared" si="2"/>
        <v>10500</v>
      </c>
      <c r="R17" s="199">
        <f t="shared" si="0"/>
        <v>0.68597961030791899</v>
      </c>
      <c r="S17" s="200"/>
    </row>
    <row r="18" spans="1:19" ht="51" customHeight="1" x14ac:dyDescent="0.4">
      <c r="A18" s="193" t="str">
        <f>'FORM.2 '!A19</f>
        <v>Presidência</v>
      </c>
      <c r="B18" s="194">
        <f>'FORM.2 '!D19</f>
        <v>0</v>
      </c>
      <c r="C18" s="195" t="str">
        <f>'FORM.2 '!E19</f>
        <v>Patrocínio em ações voltadas a arquitetura e urbanismo</v>
      </c>
      <c r="D18" s="196">
        <f>'FORM.2 '!M19</f>
        <v>4000</v>
      </c>
      <c r="E18" s="188"/>
      <c r="F18" s="197"/>
      <c r="G18" s="197"/>
      <c r="H18" s="197"/>
      <c r="I18" s="197"/>
      <c r="J18" s="197"/>
      <c r="K18" s="197">
        <f>'[2]Anexo 4.Quadro Descritivo.'!G207</f>
        <v>4000</v>
      </c>
      <c r="L18" s="197"/>
      <c r="M18" s="197"/>
      <c r="N18" s="197"/>
      <c r="O18" s="198">
        <f t="shared" si="1"/>
        <v>4000</v>
      </c>
      <c r="P18" s="197"/>
      <c r="Q18" s="198">
        <f t="shared" si="2"/>
        <v>4000</v>
      </c>
      <c r="R18" s="199">
        <f t="shared" si="0"/>
        <v>0.26132556583158817</v>
      </c>
      <c r="S18" s="200"/>
    </row>
    <row r="19" spans="1:19" ht="51" customHeight="1" x14ac:dyDescent="0.4">
      <c r="A19" s="193" t="str">
        <f>'FORM.2 '!A20</f>
        <v>Presidência</v>
      </c>
      <c r="B19" s="194">
        <f>'FORM.2 '!D20</f>
        <v>0</v>
      </c>
      <c r="C19" s="195" t="str">
        <f>'FORM.2 '!E20</f>
        <v>Apoio a ATHIS</v>
      </c>
      <c r="D19" s="196">
        <f>'FORM.2 '!M20</f>
        <v>25014.27</v>
      </c>
      <c r="E19" s="188"/>
      <c r="F19" s="197"/>
      <c r="G19" s="197"/>
      <c r="H19" s="197"/>
      <c r="I19" s="197"/>
      <c r="J19" s="197"/>
      <c r="K19" s="197">
        <f>'[2]Anexo 4.Quadro Descritivo.'!G221</f>
        <v>25014.27</v>
      </c>
      <c r="L19" s="197"/>
      <c r="M19" s="197"/>
      <c r="N19" s="197"/>
      <c r="O19" s="198">
        <f t="shared" si="1"/>
        <v>25014.27</v>
      </c>
      <c r="P19" s="197"/>
      <c r="Q19" s="198">
        <f t="shared" si="2"/>
        <v>25014.27</v>
      </c>
      <c r="R19" s="199">
        <f t="shared" si="0"/>
        <v>1.6342170654035304</v>
      </c>
      <c r="S19" s="200"/>
    </row>
    <row r="20" spans="1:19" ht="51" customHeight="1" x14ac:dyDescent="0.4">
      <c r="A20" s="193" t="str">
        <f>'FORM.2 '!A21</f>
        <v>Gerência Técnica</v>
      </c>
      <c r="B20" s="194" t="str">
        <f>'FORM.2 '!D21</f>
        <v>X</v>
      </c>
      <c r="C20" s="195" t="str">
        <f>'FORM.2 '!E21</f>
        <v>Contribuição com as despesas do CSC-CAU - Fiscalização</v>
      </c>
      <c r="D20" s="196">
        <f>'FORM.2 '!M21</f>
        <v>86724.19</v>
      </c>
      <c r="E20" s="188"/>
      <c r="F20" s="197"/>
      <c r="G20" s="197"/>
      <c r="H20" s="197"/>
      <c r="I20" s="197"/>
      <c r="J20" s="197"/>
      <c r="K20" s="197"/>
      <c r="L20" s="197">
        <f>'FORM.2 '!M21</f>
        <v>86724.19</v>
      </c>
      <c r="M20" s="197"/>
      <c r="N20" s="197"/>
      <c r="O20" s="198">
        <f t="shared" si="1"/>
        <v>86724.19</v>
      </c>
      <c r="P20" s="197"/>
      <c r="Q20" s="198">
        <f t="shared" si="2"/>
        <v>86724.19</v>
      </c>
      <c r="R20" s="199">
        <f t="shared" si="0"/>
        <v>5.6658120057590402</v>
      </c>
      <c r="S20" s="200"/>
    </row>
    <row r="21" spans="1:19" ht="51" customHeight="1" x14ac:dyDescent="0.4">
      <c r="A21" s="193" t="str">
        <f>'FORM.2 '!A22</f>
        <v>Gerência Técnica</v>
      </c>
      <c r="B21" s="194">
        <f>'FORM.2 '!D22</f>
        <v>0</v>
      </c>
      <c r="C21" s="195" t="str">
        <f>'FORM.2 '!E22</f>
        <v>Contribuição com as despesas do CSC-CAU - Atendimento</v>
      </c>
      <c r="D21" s="196">
        <f>'FORM.2 '!M22</f>
        <v>12463.07</v>
      </c>
      <c r="E21" s="188"/>
      <c r="F21" s="197"/>
      <c r="G21" s="197"/>
      <c r="H21" s="197"/>
      <c r="I21" s="197"/>
      <c r="J21" s="197"/>
      <c r="K21" s="197"/>
      <c r="L21" s="197">
        <f>'FORM.2 '!M22</f>
        <v>12463.07</v>
      </c>
      <c r="M21" s="197"/>
      <c r="N21" s="197"/>
      <c r="O21" s="198">
        <f t="shared" si="1"/>
        <v>12463.07</v>
      </c>
      <c r="P21" s="197"/>
      <c r="Q21" s="198">
        <f t="shared" si="2"/>
        <v>12463.07</v>
      </c>
      <c r="R21" s="199">
        <f t="shared" si="0"/>
        <v>0.81422970493717284</v>
      </c>
      <c r="S21" s="200"/>
    </row>
    <row r="22" spans="1:19" ht="51" customHeight="1" x14ac:dyDescent="0.4">
      <c r="A22" s="193" t="str">
        <f>'FORM.2 '!A23</f>
        <v>Gerência Administrativa e Financeira</v>
      </c>
      <c r="B22" s="194">
        <f>'FORM.2 '!D23</f>
        <v>0</v>
      </c>
      <c r="C22" s="195" t="str">
        <f>'FORM.2 '!E23</f>
        <v>Modernização e Adequação da sede do CAU/RO</v>
      </c>
      <c r="D22" s="196">
        <f>'FORM.2 '!M23</f>
        <v>180000</v>
      </c>
      <c r="E22" s="188"/>
      <c r="F22" s="197"/>
      <c r="G22" s="197"/>
      <c r="H22" s="197"/>
      <c r="I22" s="197"/>
      <c r="J22" s="197"/>
      <c r="K22" s="197"/>
      <c r="L22" s="197"/>
      <c r="M22" s="197"/>
      <c r="N22" s="197"/>
      <c r="O22" s="198">
        <f t="shared" si="1"/>
        <v>0</v>
      </c>
      <c r="P22" s="197">
        <f>'[2]Anexo 4.Quadro Descritivo.'!G257</f>
        <v>180000</v>
      </c>
      <c r="Q22" s="198">
        <f t="shared" si="2"/>
        <v>180000</v>
      </c>
      <c r="R22" s="199">
        <f t="shared" si="0"/>
        <v>11.759650462421469</v>
      </c>
      <c r="S22" s="200"/>
    </row>
    <row r="23" spans="1:19" s="204" customFormat="1" x14ac:dyDescent="0.25">
      <c r="A23" s="344" t="s">
        <v>369</v>
      </c>
      <c r="B23" s="345"/>
      <c r="C23" s="346"/>
      <c r="D23" s="201">
        <f>SUM(D7:D22)</f>
        <v>1530657.74</v>
      </c>
      <c r="E23" s="188"/>
      <c r="F23" s="202">
        <f t="shared" ref="F23:R23" si="3">SUM(F7:F22)</f>
        <v>672593.88</v>
      </c>
      <c r="G23" s="202">
        <f t="shared" si="3"/>
        <v>38000</v>
      </c>
      <c r="H23" s="202">
        <f t="shared" si="3"/>
        <v>7500</v>
      </c>
      <c r="I23" s="202">
        <f t="shared" si="3"/>
        <v>35925</v>
      </c>
      <c r="J23" s="202">
        <f t="shared" si="3"/>
        <v>62831.05</v>
      </c>
      <c r="K23" s="202">
        <f t="shared" si="3"/>
        <v>359219.15</v>
      </c>
      <c r="L23" s="202">
        <f t="shared" si="3"/>
        <v>127159.43</v>
      </c>
      <c r="M23" s="202">
        <f t="shared" si="3"/>
        <v>985.73</v>
      </c>
      <c r="N23" s="202">
        <f t="shared" si="3"/>
        <v>46443.5</v>
      </c>
      <c r="O23" s="202">
        <f t="shared" si="3"/>
        <v>1350657.74</v>
      </c>
      <c r="P23" s="202">
        <f t="shared" si="3"/>
        <v>180000</v>
      </c>
      <c r="Q23" s="202">
        <f t="shared" si="2"/>
        <v>1530657.74</v>
      </c>
      <c r="R23" s="316">
        <f t="shared" si="3"/>
        <v>100</v>
      </c>
      <c r="S23" s="203"/>
    </row>
    <row r="24" spans="1:19" s="204" customFormat="1" x14ac:dyDescent="0.25">
      <c r="A24" s="344" t="s">
        <v>364</v>
      </c>
      <c r="B24" s="345"/>
      <c r="C24" s="345"/>
      <c r="D24" s="346"/>
      <c r="E24" s="188"/>
      <c r="F24" s="205">
        <f>IFERROR(F23/$Q23*100,0)</f>
        <v>43.941494066465829</v>
      </c>
      <c r="G24" s="205">
        <f t="shared" ref="G24:P24" si="4">IFERROR(G23/$Q23*100,0)</f>
        <v>2.4825928754000879</v>
      </c>
      <c r="H24" s="205">
        <f t="shared" si="4"/>
        <v>0.48998543593422783</v>
      </c>
      <c r="I24" s="205">
        <f t="shared" si="4"/>
        <v>2.3470302381249515</v>
      </c>
      <c r="J24" s="205">
        <f t="shared" si="4"/>
        <v>4.1048399232607027</v>
      </c>
      <c r="K24" s="205">
        <f t="shared" si="4"/>
        <v>23.468286907823042</v>
      </c>
      <c r="L24" s="205">
        <f t="shared" si="4"/>
        <v>8.3075024988930579</v>
      </c>
      <c r="M24" s="205">
        <f t="shared" si="4"/>
        <v>6.4399112501792866E-2</v>
      </c>
      <c r="N24" s="205">
        <f t="shared" si="4"/>
        <v>3.0342184791748417</v>
      </c>
      <c r="O24" s="205">
        <f t="shared" si="4"/>
        <v>88.240349537578538</v>
      </c>
      <c r="P24" s="205">
        <f t="shared" si="4"/>
        <v>11.759650462421469</v>
      </c>
      <c r="Q24" s="205">
        <f t="shared" si="2"/>
        <v>100</v>
      </c>
      <c r="R24" s="316"/>
      <c r="S24" s="203"/>
    </row>
    <row r="25" spans="1:19" s="207" customFormat="1" ht="28.5" customHeight="1" x14ac:dyDescent="0.4">
      <c r="A25" s="112"/>
      <c r="B25" s="206"/>
      <c r="C25" s="206"/>
      <c r="D25" s="112"/>
      <c r="E25" s="188"/>
      <c r="F25" s="112"/>
      <c r="G25" s="112"/>
      <c r="H25" s="206"/>
      <c r="I25" s="206"/>
      <c r="J25" s="206"/>
      <c r="K25" s="206"/>
      <c r="L25" s="206"/>
      <c r="M25" s="206"/>
      <c r="N25" s="206"/>
      <c r="O25" s="206"/>
      <c r="P25" s="200"/>
    </row>
    <row r="26" spans="1:19" s="207" customFormat="1" ht="56.1" customHeight="1" x14ac:dyDescent="0.4">
      <c r="A26" s="200"/>
    </row>
    <row r="27" spans="1:19" s="207" customFormat="1" ht="56.1" customHeight="1" x14ac:dyDescent="0.35"/>
    <row r="28" spans="1:19" s="207" customFormat="1" ht="51.75" customHeight="1" x14ac:dyDescent="0.35">
      <c r="A28" s="112"/>
    </row>
    <row r="29" spans="1:19" s="207" customFormat="1" ht="51.75" customHeight="1" x14ac:dyDescent="0.35">
      <c r="A29" s="112"/>
    </row>
    <row r="30" spans="1:19" s="207" customFormat="1" ht="51.75" customHeight="1" x14ac:dyDescent="0.35">
      <c r="A30" s="112"/>
    </row>
    <row r="31" spans="1:19" s="207" customFormat="1" ht="51.75" customHeight="1" x14ac:dyDescent="0.35">
      <c r="A31" s="112"/>
    </row>
    <row r="32" spans="1:19" s="207" customFormat="1" ht="51.75" customHeight="1" x14ac:dyDescent="0.35">
      <c r="A32" s="112"/>
    </row>
    <row r="33" spans="1:18" s="207" customFormat="1" ht="51.75" customHeight="1" x14ac:dyDescent="0.35">
      <c r="A33" s="112"/>
    </row>
    <row r="34" spans="1:18" s="207" customFormat="1" ht="51.75" customHeight="1" x14ac:dyDescent="0.35">
      <c r="A34" s="112"/>
    </row>
    <row r="35" spans="1:18" s="209" customFormat="1" ht="51.75" customHeight="1" x14ac:dyDescent="0.35">
      <c r="A35" s="208"/>
    </row>
    <row r="36" spans="1:18" ht="51.75" customHeight="1" x14ac:dyDescent="0.4">
      <c r="B36" s="185"/>
      <c r="C36" s="185"/>
      <c r="D36" s="185"/>
      <c r="E36" s="185"/>
      <c r="F36" s="185"/>
      <c r="G36" s="185"/>
      <c r="H36" s="185"/>
      <c r="I36" s="185"/>
      <c r="J36" s="185"/>
      <c r="K36" s="185"/>
      <c r="L36" s="185"/>
      <c r="M36" s="185"/>
      <c r="N36" s="185"/>
      <c r="O36" s="185"/>
      <c r="P36" s="185"/>
      <c r="Q36" s="185"/>
      <c r="R36" s="185"/>
    </row>
    <row r="37" spans="1:18" ht="113.25" customHeight="1" x14ac:dyDescent="0.4">
      <c r="B37" s="185"/>
      <c r="C37" s="185"/>
      <c r="D37" s="185"/>
      <c r="E37" s="185"/>
      <c r="F37" s="185"/>
      <c r="G37" s="185"/>
      <c r="H37" s="185"/>
      <c r="I37" s="185"/>
      <c r="J37" s="185"/>
      <c r="K37" s="185"/>
      <c r="L37" s="185"/>
      <c r="M37" s="185"/>
      <c r="N37" s="185"/>
      <c r="O37" s="185"/>
      <c r="P37" s="185"/>
      <c r="Q37" s="185"/>
      <c r="R37" s="185"/>
    </row>
  </sheetData>
  <mergeCells count="20">
    <mergeCell ref="A2:R2"/>
    <mergeCell ref="A3:R3"/>
    <mergeCell ref="A5:A6"/>
    <mergeCell ref="B5:B6"/>
    <mergeCell ref="C5:C6"/>
    <mergeCell ref="D5:D6"/>
    <mergeCell ref="F5:G5"/>
    <mergeCell ref="H5:H6"/>
    <mergeCell ref="I5:K5"/>
    <mergeCell ref="L5:L6"/>
    <mergeCell ref="S6:AA6"/>
    <mergeCell ref="A23:C23"/>
    <mergeCell ref="R23:R24"/>
    <mergeCell ref="A24:D24"/>
    <mergeCell ref="M5:M6"/>
    <mergeCell ref="N5:N6"/>
    <mergeCell ref="O5:O6"/>
    <mergeCell ref="P5:P6"/>
    <mergeCell ref="Q5:Q6"/>
    <mergeCell ref="R5:R6"/>
  </mergeCells>
  <conditionalFormatting sqref="D25">
    <cfRule type="cellIs" dxfId="1" priority="3" operator="equal">
      <formula>TRUE</formula>
    </cfRule>
  </conditionalFormatting>
  <conditionalFormatting sqref="F25">
    <cfRule type="cellIs" dxfId="0" priority="2" operator="equal">
      <formula>TRUE</formula>
    </cfRule>
  </conditionalFormatting>
  <pageMargins left="0.51181102362204722" right="0.51181102362204722" top="0.78740157480314965" bottom="0.78740157480314965" header="0.31496062992125984" footer="0.31496062992125984"/>
  <pageSetup scale="45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9">
    <tabColor rgb="FFFF0000"/>
  </sheetPr>
  <dimension ref="A1:W23"/>
  <sheetViews>
    <sheetView showGridLines="0" topLeftCell="A13" zoomScale="60" zoomScaleNormal="60" zoomScaleSheetLayoutView="100" workbookViewId="0">
      <selection activeCell="F23" sqref="F23"/>
    </sheetView>
  </sheetViews>
  <sheetFormatPr defaultColWidth="0" defaultRowHeight="23.25" zeroHeight="1" x14ac:dyDescent="0.35"/>
  <cols>
    <col min="1" max="1" width="22" style="31" bestFit="1" customWidth="1"/>
    <col min="2" max="2" width="114.42578125" style="31" customWidth="1"/>
    <col min="3" max="3" width="16.7109375" style="31" customWidth="1"/>
    <col min="4" max="4" width="26.7109375" style="32" customWidth="1"/>
    <col min="5" max="5" width="16.7109375" style="31" customWidth="1"/>
    <col min="6" max="6" width="26.7109375" style="32" customWidth="1"/>
    <col min="7" max="7" width="16.7109375" style="31" customWidth="1"/>
    <col min="8" max="8" width="26.7109375" style="32" customWidth="1"/>
    <col min="9" max="9" width="16.7109375" style="31" customWidth="1"/>
    <col min="10" max="12" width="9.140625" style="31" hidden="1" customWidth="1"/>
    <col min="13" max="23" width="0" style="31" hidden="1" customWidth="1"/>
    <col min="24" max="16384" width="9.140625" style="31" hidden="1"/>
  </cols>
  <sheetData>
    <row r="1" spans="1:9" ht="42" customHeight="1" x14ac:dyDescent="0.35">
      <c r="A1" s="357" t="s">
        <v>46</v>
      </c>
      <c r="B1" s="358"/>
      <c r="C1" s="358"/>
      <c r="D1" s="358"/>
      <c r="E1" s="358"/>
      <c r="F1" s="358"/>
      <c r="G1" s="358"/>
      <c r="H1" s="358"/>
      <c r="I1" s="359"/>
    </row>
    <row r="2" spans="1:9" x14ac:dyDescent="0.35">
      <c r="B2" s="33"/>
      <c r="C2" s="23"/>
      <c r="D2" s="34"/>
      <c r="E2" s="23"/>
      <c r="F2" s="34"/>
      <c r="G2" s="23"/>
      <c r="H2" s="34"/>
      <c r="I2" s="23"/>
    </row>
    <row r="3" spans="1:9" ht="32.25" customHeight="1" x14ac:dyDescent="0.35">
      <c r="A3" s="360" t="s">
        <v>32</v>
      </c>
      <c r="B3" s="360" t="s">
        <v>33</v>
      </c>
      <c r="C3" s="360" t="s">
        <v>21</v>
      </c>
      <c r="D3" s="360"/>
      <c r="E3" s="360" t="s">
        <v>20</v>
      </c>
      <c r="F3" s="360"/>
      <c r="G3" s="360" t="s">
        <v>34</v>
      </c>
      <c r="H3" s="360"/>
      <c r="I3" s="360" t="s">
        <v>35</v>
      </c>
    </row>
    <row r="4" spans="1:9" ht="32.25" customHeight="1" x14ac:dyDescent="0.35">
      <c r="A4" s="361"/>
      <c r="B4" s="361"/>
      <c r="C4" s="36" t="s">
        <v>36</v>
      </c>
      <c r="D4" s="35" t="s">
        <v>13</v>
      </c>
      <c r="E4" s="36" t="s">
        <v>36</v>
      </c>
      <c r="F4" s="35" t="s">
        <v>13</v>
      </c>
      <c r="G4" s="36" t="s">
        <v>36</v>
      </c>
      <c r="H4" s="35" t="s">
        <v>13</v>
      </c>
      <c r="I4" s="360"/>
    </row>
    <row r="5" spans="1:9" ht="48" customHeight="1" x14ac:dyDescent="0.35">
      <c r="A5" s="37" t="s">
        <v>42</v>
      </c>
      <c r="B5" s="38" t="s">
        <v>41</v>
      </c>
      <c r="C5" s="39" t="e">
        <f>COUNTIFS(#REF!,B5,#REF!,"P")</f>
        <v>#REF!</v>
      </c>
      <c r="D5" s="40" t="e">
        <f>SUMIFS(#REF!,#REF!,B5,#REF!,"P")</f>
        <v>#REF!</v>
      </c>
      <c r="E5" s="39" t="e">
        <f>COUNTIFS(#REF!,B5,#REF!,"a")</f>
        <v>#REF!</v>
      </c>
      <c r="F5" s="40" t="e">
        <f>SUMIFS(#REF!,#REF!,B5,#REF!,"a")</f>
        <v>#REF!</v>
      </c>
      <c r="G5" s="39" t="e">
        <f t="shared" ref="G5:G21" si="0">C5+E5</f>
        <v>#REF!</v>
      </c>
      <c r="H5" s="40" t="e">
        <f t="shared" ref="H5:H21" si="1">D5+F5</f>
        <v>#REF!</v>
      </c>
      <c r="I5" s="41">
        <f>IFERROR(H5/$H$22*100,)</f>
        <v>0</v>
      </c>
    </row>
    <row r="6" spans="1:9" ht="48" customHeight="1" x14ac:dyDescent="0.35">
      <c r="A6" s="353" t="s">
        <v>37</v>
      </c>
      <c r="B6" s="38" t="s">
        <v>2</v>
      </c>
      <c r="C6" s="39" t="e">
        <f>COUNTIFS(#REF!,B6,#REF!,"P")</f>
        <v>#REF!</v>
      </c>
      <c r="D6" s="40" t="e">
        <f>SUMIFS(#REF!,#REF!,B6,#REF!,"P")</f>
        <v>#REF!</v>
      </c>
      <c r="E6" s="39" t="e">
        <f>COUNTIFS(#REF!,B6,#REF!,"a")</f>
        <v>#REF!</v>
      </c>
      <c r="F6" s="40" t="e">
        <f>SUMIFS(#REF!,#REF!,B6,#REF!,"a")</f>
        <v>#REF!</v>
      </c>
      <c r="G6" s="39" t="e">
        <f t="shared" si="0"/>
        <v>#REF!</v>
      </c>
      <c r="H6" s="40" t="e">
        <f t="shared" si="1"/>
        <v>#REF!</v>
      </c>
      <c r="I6" s="41">
        <f t="shared" ref="I6:I22" si="2">IFERROR(H6/$H$22*100,)</f>
        <v>0</v>
      </c>
    </row>
    <row r="7" spans="1:9" ht="48" customHeight="1" x14ac:dyDescent="0.35">
      <c r="A7" s="353"/>
      <c r="B7" s="38" t="s">
        <v>18</v>
      </c>
      <c r="C7" s="39" t="e">
        <f>COUNTIFS(#REF!,B7,#REF!,"P")</f>
        <v>#REF!</v>
      </c>
      <c r="D7" s="40" t="e">
        <f>SUMIFS(#REF!,#REF!,B7,#REF!,"P")</f>
        <v>#REF!</v>
      </c>
      <c r="E7" s="39" t="e">
        <f>COUNTIFS(#REF!,B7,#REF!,"a")</f>
        <v>#REF!</v>
      </c>
      <c r="F7" s="40" t="e">
        <f>SUMIFS(#REF!,#REF!,B7,#REF!,"a")</f>
        <v>#REF!</v>
      </c>
      <c r="G7" s="39" t="e">
        <f t="shared" si="0"/>
        <v>#REF!</v>
      </c>
      <c r="H7" s="40" t="e">
        <f t="shared" si="1"/>
        <v>#REF!</v>
      </c>
      <c r="I7" s="41">
        <f t="shared" si="2"/>
        <v>0</v>
      </c>
    </row>
    <row r="8" spans="1:9" ht="48" customHeight="1" x14ac:dyDescent="0.35">
      <c r="A8" s="354" t="s">
        <v>38</v>
      </c>
      <c r="B8" s="38" t="s">
        <v>3</v>
      </c>
      <c r="C8" s="39" t="e">
        <f>COUNTIFS(#REF!,B8,#REF!,"P")</f>
        <v>#REF!</v>
      </c>
      <c r="D8" s="40" t="e">
        <f>SUMIFS(#REF!,#REF!,B8,#REF!,"P")</f>
        <v>#REF!</v>
      </c>
      <c r="E8" s="39" t="e">
        <f>COUNTIFS(#REF!,B8,#REF!,"a")</f>
        <v>#REF!</v>
      </c>
      <c r="F8" s="40" t="e">
        <f>SUMIFS(#REF!,#REF!,B8,#REF!,"a")</f>
        <v>#REF!</v>
      </c>
      <c r="G8" s="39" t="e">
        <f t="shared" si="0"/>
        <v>#REF!</v>
      </c>
      <c r="H8" s="40" t="e">
        <f t="shared" si="1"/>
        <v>#REF!</v>
      </c>
      <c r="I8" s="41">
        <f t="shared" si="2"/>
        <v>0</v>
      </c>
    </row>
    <row r="9" spans="1:9" ht="48" customHeight="1" x14ac:dyDescent="0.35">
      <c r="A9" s="354"/>
      <c r="B9" s="38" t="s">
        <v>14</v>
      </c>
      <c r="C9" s="39" t="e">
        <f>COUNTIFS(#REF!,B9,#REF!,"P")</f>
        <v>#REF!</v>
      </c>
      <c r="D9" s="40" t="e">
        <f>SUMIFS(#REF!,#REF!,B9,#REF!,"P")</f>
        <v>#REF!</v>
      </c>
      <c r="E9" s="39" t="e">
        <f>COUNTIFS(#REF!,B9,#REF!,"a")</f>
        <v>#REF!</v>
      </c>
      <c r="F9" s="40" t="e">
        <f>SUMIFS(#REF!,#REF!,B9,#REF!,"a")</f>
        <v>#REF!</v>
      </c>
      <c r="G9" s="39" t="e">
        <f t="shared" si="0"/>
        <v>#REF!</v>
      </c>
      <c r="H9" s="40" t="e">
        <f t="shared" si="1"/>
        <v>#REF!</v>
      </c>
      <c r="I9" s="41">
        <f t="shared" si="2"/>
        <v>0</v>
      </c>
    </row>
    <row r="10" spans="1:9" ht="48" customHeight="1" x14ac:dyDescent="0.35">
      <c r="A10" s="354"/>
      <c r="B10" s="38" t="s">
        <v>4</v>
      </c>
      <c r="C10" s="39" t="e">
        <f>COUNTIFS(#REF!,B10,#REF!,"P")</f>
        <v>#REF!</v>
      </c>
      <c r="D10" s="40" t="e">
        <f>SUMIFS(#REF!,#REF!,B10,#REF!,"P")</f>
        <v>#REF!</v>
      </c>
      <c r="E10" s="39" t="e">
        <f>COUNTIFS(#REF!,B10,#REF!,"a")</f>
        <v>#REF!</v>
      </c>
      <c r="F10" s="40" t="e">
        <f>SUMIFS(#REF!,#REF!,B10,#REF!,"a")</f>
        <v>#REF!</v>
      </c>
      <c r="G10" s="39" t="e">
        <f t="shared" si="0"/>
        <v>#REF!</v>
      </c>
      <c r="H10" s="40" t="e">
        <f t="shared" si="1"/>
        <v>#REF!</v>
      </c>
      <c r="I10" s="41">
        <f t="shared" si="2"/>
        <v>0</v>
      </c>
    </row>
    <row r="11" spans="1:9" ht="48" customHeight="1" x14ac:dyDescent="0.35">
      <c r="A11" s="354"/>
      <c r="B11" s="38" t="s">
        <v>16</v>
      </c>
      <c r="C11" s="39" t="e">
        <f>COUNTIFS(#REF!,B11,#REF!,"P")</f>
        <v>#REF!</v>
      </c>
      <c r="D11" s="40" t="e">
        <f>SUMIFS(#REF!,#REF!,B11,#REF!,"P")</f>
        <v>#REF!</v>
      </c>
      <c r="E11" s="39" t="e">
        <f>COUNTIFS(#REF!,B11,#REF!,"a")</f>
        <v>#REF!</v>
      </c>
      <c r="F11" s="40" t="e">
        <f>SUMIFS(#REF!,#REF!,B11,#REF!,"a")</f>
        <v>#REF!</v>
      </c>
      <c r="G11" s="39" t="e">
        <f t="shared" si="0"/>
        <v>#REF!</v>
      </c>
      <c r="H11" s="40" t="e">
        <f t="shared" si="1"/>
        <v>#REF!</v>
      </c>
      <c r="I11" s="41">
        <f t="shared" si="2"/>
        <v>0</v>
      </c>
    </row>
    <row r="12" spans="1:9" ht="48" customHeight="1" x14ac:dyDescent="0.35">
      <c r="A12" s="354"/>
      <c r="B12" s="38" t="s">
        <v>19</v>
      </c>
      <c r="C12" s="39" t="e">
        <f>COUNTIFS(#REF!,B12,#REF!,"P")</f>
        <v>#REF!</v>
      </c>
      <c r="D12" s="40" t="e">
        <f>SUMIFS(#REF!,#REF!,B12,#REF!,"P")</f>
        <v>#REF!</v>
      </c>
      <c r="E12" s="39" t="e">
        <f>COUNTIFS(#REF!,B12,#REF!,"a")</f>
        <v>#REF!</v>
      </c>
      <c r="F12" s="40" t="e">
        <f>SUMIFS(#REF!,#REF!,B12,#REF!,"a")</f>
        <v>#REF!</v>
      </c>
      <c r="G12" s="39" t="e">
        <f t="shared" si="0"/>
        <v>#REF!</v>
      </c>
      <c r="H12" s="40" t="e">
        <f t="shared" si="1"/>
        <v>#REF!</v>
      </c>
      <c r="I12" s="41">
        <f t="shared" si="2"/>
        <v>0</v>
      </c>
    </row>
    <row r="13" spans="1:9" ht="48" customHeight="1" x14ac:dyDescent="0.35">
      <c r="A13" s="354"/>
      <c r="B13" s="38" t="s">
        <v>15</v>
      </c>
      <c r="C13" s="39" t="e">
        <f>COUNTIFS(#REF!,B13,#REF!,"P")</f>
        <v>#REF!</v>
      </c>
      <c r="D13" s="40" t="e">
        <f>SUMIFS(#REF!,#REF!,B13,#REF!,"P")</f>
        <v>#REF!</v>
      </c>
      <c r="E13" s="39" t="e">
        <f>COUNTIFS(#REF!,B13,#REF!,"a")</f>
        <v>#REF!</v>
      </c>
      <c r="F13" s="40" t="e">
        <f>SUMIFS(#REF!,#REF!,B13,#REF!,"a")</f>
        <v>#REF!</v>
      </c>
      <c r="G13" s="39" t="e">
        <f t="shared" si="0"/>
        <v>#REF!</v>
      </c>
      <c r="H13" s="40" t="e">
        <f t="shared" si="1"/>
        <v>#REF!</v>
      </c>
      <c r="I13" s="41">
        <f t="shared" si="2"/>
        <v>0</v>
      </c>
    </row>
    <row r="14" spans="1:9" ht="48" customHeight="1" x14ac:dyDescent="0.35">
      <c r="A14" s="354"/>
      <c r="B14" s="38" t="s">
        <v>5</v>
      </c>
      <c r="C14" s="39" t="e">
        <f>COUNTIFS(#REF!,B14,#REF!,"P")</f>
        <v>#REF!</v>
      </c>
      <c r="D14" s="40" t="e">
        <f>SUMIFS(#REF!,#REF!,B14,#REF!,"P")</f>
        <v>#REF!</v>
      </c>
      <c r="E14" s="39" t="e">
        <f>COUNTIFS(#REF!,B14,#REF!,"a")</f>
        <v>#REF!</v>
      </c>
      <c r="F14" s="40" t="e">
        <f>SUMIFS(#REF!,#REF!,B14,#REF!,"a")</f>
        <v>#REF!</v>
      </c>
      <c r="G14" s="39" t="e">
        <f t="shared" si="0"/>
        <v>#REF!</v>
      </c>
      <c r="H14" s="40" t="e">
        <f t="shared" si="1"/>
        <v>#REF!</v>
      </c>
      <c r="I14" s="41">
        <f t="shared" si="2"/>
        <v>0</v>
      </c>
    </row>
    <row r="15" spans="1:9" ht="48" customHeight="1" x14ac:dyDescent="0.35">
      <c r="A15" s="354"/>
      <c r="B15" s="38" t="s">
        <v>6</v>
      </c>
      <c r="C15" s="39" t="e">
        <f>COUNTIFS(#REF!,B15,#REF!,"P")</f>
        <v>#REF!</v>
      </c>
      <c r="D15" s="40" t="e">
        <f>SUMIFS(#REF!,#REF!,B15,#REF!,"P")</f>
        <v>#REF!</v>
      </c>
      <c r="E15" s="39" t="e">
        <f>COUNTIFS(#REF!,B15,#REF!,"a")</f>
        <v>#REF!</v>
      </c>
      <c r="F15" s="40" t="e">
        <f>SUMIFS(#REF!,#REF!,B15,#REF!,"a")</f>
        <v>#REF!</v>
      </c>
      <c r="G15" s="39" t="e">
        <f t="shared" si="0"/>
        <v>#REF!</v>
      </c>
      <c r="H15" s="40" t="e">
        <f t="shared" si="1"/>
        <v>#REF!</v>
      </c>
      <c r="I15" s="41">
        <f t="shared" si="2"/>
        <v>0</v>
      </c>
    </row>
    <row r="16" spans="1:9" ht="48" customHeight="1" x14ac:dyDescent="0.35">
      <c r="A16" s="354"/>
      <c r="B16" s="38" t="s">
        <v>7</v>
      </c>
      <c r="C16" s="39" t="e">
        <f>COUNTIFS(#REF!,B16,#REF!,"P")</f>
        <v>#REF!</v>
      </c>
      <c r="D16" s="40" t="e">
        <f>SUMIFS(#REF!,#REF!,B16,#REF!,"P")</f>
        <v>#REF!</v>
      </c>
      <c r="E16" s="39" t="e">
        <f>COUNTIFS(#REF!,B16,#REF!,"a")</f>
        <v>#REF!</v>
      </c>
      <c r="F16" s="40" t="e">
        <f>SUMIFS(#REF!,#REF!,B16,#REF!,"a")</f>
        <v>#REF!</v>
      </c>
      <c r="G16" s="39" t="e">
        <f t="shared" si="0"/>
        <v>#REF!</v>
      </c>
      <c r="H16" s="40" t="e">
        <f t="shared" si="1"/>
        <v>#REF!</v>
      </c>
      <c r="I16" s="41">
        <f t="shared" si="2"/>
        <v>0</v>
      </c>
    </row>
    <row r="17" spans="1:9" ht="48" customHeight="1" x14ac:dyDescent="0.35">
      <c r="A17" s="354"/>
      <c r="B17" s="38" t="s">
        <v>8</v>
      </c>
      <c r="C17" s="39" t="e">
        <f>COUNTIFS(#REF!,B17,#REF!,"P")</f>
        <v>#REF!</v>
      </c>
      <c r="D17" s="40" t="e">
        <f>SUMIFS(#REF!,#REF!,B17,#REF!,"P")</f>
        <v>#REF!</v>
      </c>
      <c r="E17" s="39" t="e">
        <f>COUNTIFS(#REF!,B17,#REF!,"a")</f>
        <v>#REF!</v>
      </c>
      <c r="F17" s="40" t="e">
        <f>SUMIFS(#REF!,#REF!,B17,#REF!,"a")</f>
        <v>#REF!</v>
      </c>
      <c r="G17" s="39" t="e">
        <f t="shared" si="0"/>
        <v>#REF!</v>
      </c>
      <c r="H17" s="40" t="e">
        <f t="shared" si="1"/>
        <v>#REF!</v>
      </c>
      <c r="I17" s="41">
        <f t="shared" si="2"/>
        <v>0</v>
      </c>
    </row>
    <row r="18" spans="1:9" ht="48" customHeight="1" x14ac:dyDescent="0.35">
      <c r="A18" s="354"/>
      <c r="B18" s="38" t="s">
        <v>9</v>
      </c>
      <c r="C18" s="39" t="e">
        <f>COUNTIFS(#REF!,B18,#REF!,"P")</f>
        <v>#REF!</v>
      </c>
      <c r="D18" s="40" t="e">
        <f>SUMIFS(#REF!,#REF!,B18,#REF!,"P")</f>
        <v>#REF!</v>
      </c>
      <c r="E18" s="39" t="e">
        <f>COUNTIFS(#REF!,B18,#REF!,"a")</f>
        <v>#REF!</v>
      </c>
      <c r="F18" s="40" t="e">
        <f>SUMIFS(#REF!,#REF!,B18,#REF!,"a")</f>
        <v>#REF!</v>
      </c>
      <c r="G18" s="39" t="e">
        <f t="shared" si="0"/>
        <v>#REF!</v>
      </c>
      <c r="H18" s="40" t="e">
        <f t="shared" si="1"/>
        <v>#REF!</v>
      </c>
      <c r="I18" s="41">
        <f t="shared" si="2"/>
        <v>0</v>
      </c>
    </row>
    <row r="19" spans="1:9" ht="48" customHeight="1" x14ac:dyDescent="0.35">
      <c r="A19" s="355" t="s">
        <v>39</v>
      </c>
      <c r="B19" s="38" t="s">
        <v>10</v>
      </c>
      <c r="C19" s="39" t="e">
        <f>COUNTIFS(#REF!,B19,#REF!,"P")</f>
        <v>#REF!</v>
      </c>
      <c r="D19" s="40" t="e">
        <f>SUMIFS(#REF!,#REF!,B19,#REF!,"P")</f>
        <v>#REF!</v>
      </c>
      <c r="E19" s="39" t="e">
        <f>COUNTIFS(#REF!,B19,#REF!,"a")</f>
        <v>#REF!</v>
      </c>
      <c r="F19" s="40" t="e">
        <f>SUMIFS(#REF!,#REF!,B19,#REF!,"a")</f>
        <v>#REF!</v>
      </c>
      <c r="G19" s="39" t="e">
        <f t="shared" si="0"/>
        <v>#REF!</v>
      </c>
      <c r="H19" s="40" t="e">
        <f t="shared" si="1"/>
        <v>#REF!</v>
      </c>
      <c r="I19" s="41">
        <f t="shared" si="2"/>
        <v>0</v>
      </c>
    </row>
    <row r="20" spans="1:9" ht="48" customHeight="1" x14ac:dyDescent="0.35">
      <c r="A20" s="355"/>
      <c r="B20" s="38" t="s">
        <v>11</v>
      </c>
      <c r="C20" s="39" t="e">
        <f>COUNTIFS(#REF!,B20,#REF!,"P")</f>
        <v>#REF!</v>
      </c>
      <c r="D20" s="40" t="e">
        <f>SUMIFS(#REF!,#REF!,B20,#REF!,"P")</f>
        <v>#REF!</v>
      </c>
      <c r="E20" s="39" t="e">
        <f>COUNTIFS(#REF!,B20,#REF!,"a")</f>
        <v>#REF!</v>
      </c>
      <c r="F20" s="40" t="e">
        <f>SUMIFS(#REF!,#REF!,B20,#REF!,"a")</f>
        <v>#REF!</v>
      </c>
      <c r="G20" s="39" t="e">
        <f t="shared" si="0"/>
        <v>#REF!</v>
      </c>
      <c r="H20" s="40" t="e">
        <f t="shared" si="1"/>
        <v>#REF!</v>
      </c>
      <c r="I20" s="41">
        <f t="shared" si="2"/>
        <v>0</v>
      </c>
    </row>
    <row r="21" spans="1:9" ht="48" customHeight="1" x14ac:dyDescent="0.35">
      <c r="A21" s="355"/>
      <c r="B21" s="38" t="s">
        <v>12</v>
      </c>
      <c r="C21" s="39" t="e">
        <f>COUNTIFS(#REF!,B21,#REF!,"P")</f>
        <v>#REF!</v>
      </c>
      <c r="D21" s="40" t="e">
        <f>SUMIFS(#REF!,#REF!,B21,#REF!,"P")</f>
        <v>#REF!</v>
      </c>
      <c r="E21" s="39" t="e">
        <f>COUNTIFS(#REF!,B21,#REF!,"a")</f>
        <v>#REF!</v>
      </c>
      <c r="F21" s="40" t="e">
        <f>SUMIFS(#REF!,#REF!,B21,#REF!,"a")</f>
        <v>#REF!</v>
      </c>
      <c r="G21" s="39" t="e">
        <f t="shared" si="0"/>
        <v>#REF!</v>
      </c>
      <c r="H21" s="40" t="e">
        <f t="shared" si="1"/>
        <v>#REF!</v>
      </c>
      <c r="I21" s="41">
        <f t="shared" si="2"/>
        <v>0</v>
      </c>
    </row>
    <row r="22" spans="1:9" ht="45" customHeight="1" x14ac:dyDescent="0.35">
      <c r="A22" s="356" t="s">
        <v>0</v>
      </c>
      <c r="B22" s="356"/>
      <c r="C22" s="42" t="e">
        <f t="shared" ref="C22:H22" si="3">SUM(C5:C21)</f>
        <v>#REF!</v>
      </c>
      <c r="D22" s="43" t="e">
        <f t="shared" si="3"/>
        <v>#REF!</v>
      </c>
      <c r="E22" s="42" t="e">
        <f t="shared" si="3"/>
        <v>#REF!</v>
      </c>
      <c r="F22" s="43" t="e">
        <f t="shared" si="3"/>
        <v>#REF!</v>
      </c>
      <c r="G22" s="42" t="e">
        <f t="shared" si="3"/>
        <v>#REF!</v>
      </c>
      <c r="H22" s="43" t="e">
        <f t="shared" si="3"/>
        <v>#REF!</v>
      </c>
      <c r="I22" s="44">
        <f t="shared" si="2"/>
        <v>0</v>
      </c>
    </row>
    <row r="23" spans="1:9" x14ac:dyDescent="0.35"/>
  </sheetData>
  <mergeCells count="11">
    <mergeCell ref="A6:A7"/>
    <mergeCell ref="A8:A18"/>
    <mergeCell ref="A19:A21"/>
    <mergeCell ref="A22:B22"/>
    <mergeCell ref="A1:I1"/>
    <mergeCell ref="A3:A4"/>
    <mergeCell ref="B3:B4"/>
    <mergeCell ref="C3:D3"/>
    <mergeCell ref="E3:F3"/>
    <mergeCell ref="G3:H3"/>
    <mergeCell ref="I3:I4"/>
  </mergeCells>
  <pageMargins left="0.511811024" right="0.511811024" top="0.78740157499999996" bottom="0.78740157499999996" header="0.31496062000000002" footer="0.31496062000000002"/>
  <pageSetup paperSize="9" scale="38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9</vt:i4>
      </vt:variant>
      <vt:variant>
        <vt:lpstr>Intervalos nomeados</vt:lpstr>
      </vt:variant>
      <vt:variant>
        <vt:i4>7</vt:i4>
      </vt:variant>
    </vt:vector>
  </HeadingPairs>
  <TitlesOfParts>
    <vt:vector size="16" baseType="lpstr">
      <vt:lpstr>Capa do Parecer</vt:lpstr>
      <vt:lpstr>Capa</vt:lpstr>
      <vt:lpstr>Análise Geral </vt:lpstr>
      <vt:lpstr>Indicadores e Metas</vt:lpstr>
      <vt:lpstr>FORM.1</vt:lpstr>
      <vt:lpstr>FORM.2 </vt:lpstr>
      <vt:lpstr>FORM.3</vt:lpstr>
      <vt:lpstr>FORM.4</vt:lpstr>
      <vt:lpstr>FORM.1(rascunho)</vt:lpstr>
      <vt:lpstr>Capa!_Toc531614153</vt:lpstr>
      <vt:lpstr>'Análise Geral '!Area_de_impressao</vt:lpstr>
      <vt:lpstr>'Capa do Parecer'!Area_de_impressao</vt:lpstr>
      <vt:lpstr>FORM.1!Area_de_impressao</vt:lpstr>
      <vt:lpstr>'FORM.1(rascunho)'!Area_de_impressao</vt:lpstr>
      <vt:lpstr>'FORM.2 '!Area_de_impressao</vt:lpstr>
      <vt:lpstr>'Indicadores e Metas'!Area_de_impressao</vt:lpstr>
    </vt:vector>
  </TitlesOfParts>
  <Company>Hewlett-Packard Company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FABIANA PEREIRA SIQUEIRA</dc:creator>
  <cp:lastModifiedBy>Flavia Rios Costa</cp:lastModifiedBy>
  <cp:lastPrinted>2020-12-07T22:13:07Z</cp:lastPrinted>
  <dcterms:created xsi:type="dcterms:W3CDTF">2013-07-30T15:20:59Z</dcterms:created>
  <dcterms:modified xsi:type="dcterms:W3CDTF">2021-09-28T05:20:44Z</dcterms:modified>
</cp:coreProperties>
</file>